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1.1-1.3" sheetId="1" r:id="rId1"/>
    <sheet name="1.4-1.6" sheetId="2" r:id="rId2"/>
    <sheet name="2.1-.2.2" sheetId="3" r:id="rId3"/>
    <sheet name="2.3" sheetId="4" r:id="rId4"/>
    <sheet name="2.4" sheetId="8" r:id="rId5"/>
    <sheet name="2.5" sheetId="5" r:id="rId6"/>
    <sheet name="2.6-2.10" sheetId="6" r:id="rId7"/>
    <sheet name="3" sheetId="7" r:id="rId8"/>
  </sheets>
  <definedNames>
    <definedName name="_xlnm.Print_Area" localSheetId="0">'1.1-1.3'!$A$1:$E$77</definedName>
    <definedName name="_xlnm.Print_Area" localSheetId="3">'2.3'!$A$1:$U$16</definedName>
    <definedName name="_xlnm.Print_Area" localSheetId="5">'2.5'!$A$1:$M$10</definedName>
  </definedNames>
  <calcPr calcId="152511"/>
</workbook>
</file>

<file path=xl/calcChain.xml><?xml version="1.0" encoding="utf-8"?>
<calcChain xmlns="http://schemas.openxmlformats.org/spreadsheetml/2006/main">
  <c r="C7" i="5" l="1"/>
  <c r="AG5" i="4" l="1"/>
  <c r="AM5" i="4" s="1"/>
  <c r="AN5" i="4" s="1"/>
  <c r="AJ5" i="4"/>
  <c r="AJ6" i="4"/>
  <c r="AG6" i="4"/>
  <c r="AM6" i="4"/>
  <c r="AN6" i="4" s="1"/>
  <c r="E12" i="2" l="1"/>
  <c r="C12" i="2"/>
  <c r="H12" i="2"/>
  <c r="A12" i="2"/>
  <c r="E10" i="7" l="1"/>
  <c r="F9" i="7"/>
  <c r="F8" i="7"/>
  <c r="F10" i="7" s="1"/>
  <c r="F5" i="7"/>
  <c r="E5" i="7"/>
  <c r="M27" i="6"/>
  <c r="E27" i="6"/>
  <c r="M16" i="6"/>
  <c r="Q12" i="6"/>
  <c r="Q13" i="6"/>
  <c r="U13" i="6" s="1"/>
  <c r="M11" i="6"/>
  <c r="Q11" i="6" s="1"/>
  <c r="U11" i="6" s="1"/>
  <c r="E8" i="5"/>
  <c r="K10" i="5" l="1"/>
  <c r="J10" i="5"/>
  <c r="D8" i="5"/>
  <c r="B8" i="5" s="1"/>
  <c r="C8" i="5" l="1"/>
  <c r="C6" i="5"/>
  <c r="H7" i="5"/>
  <c r="H6" i="5"/>
  <c r="B7" i="5"/>
  <c r="B6" i="5"/>
  <c r="I5" i="4"/>
  <c r="L5" i="4" s="1"/>
  <c r="O5" i="4" s="1"/>
  <c r="F5" i="4"/>
  <c r="H8" i="5" l="1"/>
  <c r="G16" i="7"/>
  <c r="D16" i="7"/>
  <c r="C16" i="7"/>
  <c r="I6" i="5" l="1"/>
  <c r="I7" i="5"/>
  <c r="X6" i="4" l="1"/>
  <c r="Y6" i="4"/>
  <c r="W5" i="4"/>
  <c r="V5" i="4"/>
  <c r="X5" i="4" s="1"/>
  <c r="Y5" i="4" s="1"/>
  <c r="I8" i="5" l="1"/>
  <c r="H14" i="7" l="1"/>
  <c r="H16" i="7"/>
  <c r="G5" i="7"/>
  <c r="H10" i="7"/>
  <c r="G10" i="7"/>
  <c r="G8" i="7"/>
  <c r="H8" i="7"/>
  <c r="G9" i="7"/>
  <c r="H9" i="7"/>
  <c r="G7" i="7"/>
  <c r="H7" i="7"/>
  <c r="H6" i="7"/>
  <c r="G6" i="7"/>
  <c r="H5" i="7"/>
  <c r="M19" i="6" l="1"/>
  <c r="U19" i="6" s="1"/>
  <c r="M17" i="6"/>
  <c r="U17" i="6" s="1"/>
  <c r="M18" i="6"/>
  <c r="Q18" i="6" s="1"/>
  <c r="U18" i="6" s="1"/>
  <c r="Q16" i="6"/>
  <c r="U16" i="6" s="1"/>
  <c r="Q10" i="6"/>
  <c r="M8" i="6"/>
  <c r="M14" i="6" l="1"/>
  <c r="Q8" i="6"/>
  <c r="Q14" i="6"/>
  <c r="L16" i="4"/>
  <c r="O16" i="4" s="1"/>
  <c r="Q20" i="6" l="1"/>
</calcChain>
</file>

<file path=xl/sharedStrings.xml><?xml version="1.0" encoding="utf-8"?>
<sst xmlns="http://schemas.openxmlformats.org/spreadsheetml/2006/main" count="314" uniqueCount="239">
  <si>
    <t xml:space="preserve">Утвержден решением Наблюдательного совета </t>
  </si>
  <si>
    <t>автономного учреждения Нижневартовского района</t>
  </si>
  <si>
    <t>РМАУ "МКДК "Арлекино"</t>
  </si>
  <si>
    <t>ОТЧЕТ</t>
  </si>
  <si>
    <t>о деятельности автономного учреждения</t>
  </si>
  <si>
    <t>Нижневартовского района</t>
  </si>
  <si>
    <t>Наименование учреждения</t>
  </si>
  <si>
    <t>"Межпоселенческий культурно-досуговый комплекс "Арлекино"</t>
  </si>
  <si>
    <t>Местонахождения</t>
  </si>
  <si>
    <t>Периодичность</t>
  </si>
  <si>
    <t>ул.Набережная 13 пгт.Излучинск Нижневартовский район</t>
  </si>
  <si>
    <t>Раздел 1. ОБЩИЕ СВЕДЕНИЯ ОБ УЧРЕЖДЕНИИ</t>
  </si>
  <si>
    <t xml:space="preserve">1.1. Перечень видив деятельности, которые учреждение вправе осуществлять в соответвтии с </t>
  </si>
  <si>
    <t>его учредительными документами</t>
  </si>
  <si>
    <t>Наименование видов деятельности</t>
  </si>
  <si>
    <t>осуществляемых в предыдущем периоде</t>
  </si>
  <si>
    <t>осуществляемых в отчетном периоде</t>
  </si>
  <si>
    <t>Краткая характеристика</t>
  </si>
  <si>
    <t>Правовое обоснование</t>
  </si>
  <si>
    <t>1. Основные:</t>
  </si>
  <si>
    <t>осуществляет организационно-методическую помощь в вопросах обеспечения процесса реструктуризации, оптимизации, модернизации деятельности учреждений культуры; технического и художественного оснащения мероприятий; развития и совершенствования кино-видеообслуживания населения</t>
  </si>
  <si>
    <t xml:space="preserve">оказание практической информационной и организационно-методической помощи учреждениям культуры и искусства в организации районных массовых досуговых мероприятий, концертно-театральной работы на территории района;реализация районных программ в сфере культуры и искусства
</t>
  </si>
  <si>
    <t>популяризация деятельности учреждений культуры через средства массовой информации, издательскую деятельность</t>
  </si>
  <si>
    <t>проведение различных по форме и тематике культурно-массовых меро-приятий: праздники, представления, смотры, фестивали, конкурсы, концерты, выставки, вечера, спектакли, игровые развлекательные программы и другие формы показа результатов творческой деятельности клубных формирований, а также спектакли, концерты и другие культурно-зрелищные и выставочные мероприятия с участием профессиональных коллективов, исполнителей, авторов</t>
  </si>
  <si>
    <t>проведение семинаров, мастер-классов, круглых столов, конференций в рамках повышения профессиональной компетенции работников учреждений культуры</t>
  </si>
  <si>
    <t>содействует участию лучших коллективов и индивидуальных исполнителей учреждений культуры в мероприятиях регионального, окружного, областного значения и других, а также организует гастрольную и обменную концертную деятельность коллективов художественной самодеятельности, профессиональных творческих коллективов</t>
  </si>
  <si>
    <t>организует совместную работу с научными и образовательными учре-ждениями, взаимодействует со структурами, осуществляющими социальные мероприятия, направленные на поддержку социально незащищенных слоев населения (объединения пожилых людей, инвалидов); на поддержку обще-ственных инициатив (экологические движения, семейные клубы, молодежные объединения); патриотическое воспитание</t>
  </si>
  <si>
    <t>создает, развивает и организует работу любительских творческих коллективов, кружков, студий, любительских объединений, клубов по интересам различной направленности и других клубных формирований</t>
  </si>
  <si>
    <t>организует кино – видеообслуживание населения</t>
  </si>
  <si>
    <t>обеспечивает сбор статистических и аналитических отчетов, планов установленной формы от муниципальных учреждений культуры района, обобщение и анализ данных; мониторинг деятельности муниципальных учреждений культуры</t>
  </si>
  <si>
    <t>проводит на территории муниципального района научные исследования по выявлению, изучению и постановке на охрану объектов культурного наследия (памятников истории и культуры), проведение мероприятий по использованию и популяризации культурного наследия</t>
  </si>
  <si>
    <t>ведение бухгалтерского учета и осущетвление планирования в муниципальных учреждениях культуры и организация дополнительного образования, подведомственных Управлению, заключивших договор на бухгалтерское обслуживание</t>
  </si>
  <si>
    <t>2. Иные</t>
  </si>
  <si>
    <t>организация и проведение вечеров отдыха, танцевальных и других вечеров, праздников, встреч, гражданских и семейных обрядов, литера-турно-музыкальных гостиных, балов, дискотек, концертов, поздравлений, спектаклей, детских утренников, поздравлений, игровых познавательных культурно-развлекательных программ, ярмарок, выставок-продаж и других культурно-досуговых мероприятий, в том числе по заявкам организаций, предприятий и отдельных граждан</t>
  </si>
  <si>
    <t>предоставление в аренду концертного, театрального (малого), дискотечного залов, кафе и других помещений, услуги общепита</t>
  </si>
  <si>
    <t>предоставление оркестров, ансамблей, самодеятельных художествен-ных коллективов и отдельных исполнителей для семейных и гражданских праздников, концертов, балов, торжественных мероприятий</t>
  </si>
  <si>
    <t>обучение в платных кружках, студиях, клубах по интересам, на курсах</t>
  </si>
  <si>
    <t>оказание консультативной, методической и организационно-творческой помощи в подготовке и проведении культурно-досуговых мероприятий, продажа репертуарно-методических материалов</t>
  </si>
  <si>
    <t>предоставление услуг по прокату сценических костюмов, аудио-видеокассет с записями отечественных и зарубежных музыкальных и художе-ственно-документальных произведений, звукоусилительной и осветительной аппаратуры, музыкальных инструментов и другого профильного и технического (столы, стулья, посуда) оборудования, изготовление сценических костюмов, обуви, реквизита</t>
  </si>
  <si>
    <t>предоставление игровых комнат для детей (с сотрудником Учреждения)</t>
  </si>
  <si>
    <t>организация в установленном порядке работы клубов и секций, групп туризма и здоровья, компьютерных клубов, игровых залов, услуги бильярда и других подобных игровых и развлекательных досуговых объектов</t>
  </si>
  <si>
    <t>публичный кино – видеопоказ</t>
  </si>
  <si>
    <t>организация лекториев, занятий на факультетах народных университетов культуры</t>
  </si>
  <si>
    <t>предоставление услуг звукозаписи, монофоническая и стереофоническая запись речи и пения, перезапись музыкальных и литературных произведений на компакт-диск</t>
  </si>
  <si>
    <t>подготовка, тиражирование и реализация информационно-справочных изданий, методических пособий, видеоматериалов и фонограмм, связанных с деятельностью Учреждения</t>
  </si>
  <si>
    <t xml:space="preserve">Учреждение ведет раздельный учет доходов и расходов от приносящей доход деятельности.
Учреждение вправе осуществлять приносящую доход деятельность лишь постольку, поскольку это служит достижению целей, ради которых оно создано, и соответствующую этим целям
</t>
  </si>
  <si>
    <t>Устав                                          РМАУ "МКДК "Арлекино"</t>
  </si>
  <si>
    <t>1.2. Перечень услуг (работ), оказываемых потребителям за плату в случаях, редусмотренных правовыми актами</t>
  </si>
  <si>
    <t>Устав                                          РМАУ "МКДК "Арлекино", Положение о порядке предоставления платных услуг и распределении доходов, получаемых от оказания платных услуг и иной, приносящей доход деятельности РМАУ "МКДК "Арлекино"</t>
  </si>
  <si>
    <t>Наименование услуги (работы)</t>
  </si>
  <si>
    <t>Потребитель (физические 
и (или) юридические лица)</t>
  </si>
  <si>
    <t xml:space="preserve">Правовой акт   </t>
  </si>
  <si>
    <t>Хореографическая студия</t>
  </si>
  <si>
    <t>Прокат театральных костюмов (1 час)</t>
  </si>
  <si>
    <t>Прокат ростовых кукол (1 час)</t>
  </si>
  <si>
    <t>Ксерокопирование документов</t>
  </si>
  <si>
    <t>Проведение торжественных, юбилейных мероприятий, выпускных вечеров</t>
  </si>
  <si>
    <t>Постановка, режиссура мероприятий</t>
  </si>
  <si>
    <t>Написание сценария</t>
  </si>
  <si>
    <t>Услуги свето-звукооператора</t>
  </si>
  <si>
    <t>Аранжировка музыки</t>
  </si>
  <si>
    <t>Запись вокала</t>
  </si>
  <si>
    <t>Написание фонограммы</t>
  </si>
  <si>
    <t>Концертные номера</t>
  </si>
  <si>
    <t>Услуги по ведению мероприятия (1 час)</t>
  </si>
  <si>
    <t>Выездная детская программа</t>
  </si>
  <si>
    <t>Проведение детских выпускных утренников</t>
  </si>
  <si>
    <t>Услуги ди-джея</t>
  </si>
  <si>
    <t>Проведение киновикторин</t>
  </si>
  <si>
    <t>Аренда помещения</t>
  </si>
  <si>
    <t>Концертная деятельность, спектакли. Программы: тематические, театрализованные игровые, детские развлекательные.</t>
  </si>
  <si>
    <t>Новогоднее представление (со спектаклем)</t>
  </si>
  <si>
    <t>Новогоднее представление (в малом зале)</t>
  </si>
  <si>
    <t>Дискотека</t>
  </si>
  <si>
    <t>(физические 
и (или) юридические лица</t>
  </si>
  <si>
    <t>1.3. Перечень разрешительных документов, на основании которых учреждение осуществляет деятельность</t>
  </si>
  <si>
    <t xml:space="preserve">                Наименование документа                </t>
  </si>
  <si>
    <t xml:space="preserve">  Срок  действия</t>
  </si>
  <si>
    <t>Реквизиты документа</t>
  </si>
  <si>
    <t xml:space="preserve">действующего в предшествующем       отчетному периоде      </t>
  </si>
  <si>
    <t xml:space="preserve">      действующего    в отчетном периоде   </t>
  </si>
  <si>
    <t>1.4. Информация о работниках учреждения</t>
  </si>
  <si>
    <t xml:space="preserve">    Количество     
    работников     
</t>
  </si>
  <si>
    <t xml:space="preserve">Уровень профессионального
   образования (квали-   
 фикации) работников &lt;*&gt;
</t>
  </si>
  <si>
    <t xml:space="preserve">Численность работников     
</t>
  </si>
  <si>
    <t xml:space="preserve">на начало отчетного периода 
</t>
  </si>
  <si>
    <t xml:space="preserve">на конец отчетного периода 
</t>
  </si>
  <si>
    <t xml:space="preserve">на начало отчетного периода </t>
  </si>
  <si>
    <t xml:space="preserve">Причины изменения количества штатных единиц 
</t>
  </si>
  <si>
    <t>Штатная</t>
  </si>
  <si>
    <t>Среднегодовая</t>
  </si>
  <si>
    <t>Фактическая</t>
  </si>
  <si>
    <t>Х</t>
  </si>
  <si>
    <t>&lt;*&gt;  Уровень  профессионального  образования (квалификации) работников:
высшее  -  1,  неполное высшее - 2, среднее профессиональное - 3, начальное
профессиональное  -  4,  среднее (полное) общее - 5, основное общее - 6, не
имеют  основного общего - 7, ученая степень (доктор наук - 8, кандидат наук
- 9)</t>
  </si>
  <si>
    <t>1.5. Средняя заработная плата сотрудников учреждения</t>
  </si>
  <si>
    <t xml:space="preserve">За год, предшествующий отчетному  </t>
  </si>
  <si>
    <t xml:space="preserve">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</si>
  <si>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</si>
  <si>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</si>
  <si>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</si>
  <si>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
</t>
  </si>
  <si>
    <t xml:space="preserve">   Решение о назначении    </t>
  </si>
  <si>
    <t xml:space="preserve">Срок полномочий   </t>
  </si>
  <si>
    <t>художник-постановщик РМАУ "МКДК "Арлекино" Пинаева Лариса Петровна</t>
  </si>
  <si>
    <t>заместитель главы администрации района по социальным вопросам Липунова Оксана Васильевна</t>
  </si>
  <si>
    <t>Раздел 2. РЕЗУЛЬТАТ ДЕЯТЕЛЬНОСТИ УЧРЕЖДЕНИЯ</t>
  </si>
  <si>
    <t>2.1. Информация об исполнении задания учредителя  за отчетный и предшествующий отчетному годы</t>
  </si>
  <si>
    <t>2.3. Сведения о балансовой (остаточной) стоимости нефинансовых активов, дебиторской и кредиторской задолженности</t>
  </si>
  <si>
    <t>№ п/п</t>
  </si>
  <si>
    <t>Наименование показателя</t>
  </si>
  <si>
    <t>Ед.изм.</t>
  </si>
  <si>
    <t>Значение показателя</t>
  </si>
  <si>
    <t xml:space="preserve">Комментарий 
</t>
  </si>
  <si>
    <t xml:space="preserve">динамика  изменения (гр. 5 - 
 гр. 4)  
</t>
  </si>
  <si>
    <t xml:space="preserve">  %  изменения
</t>
  </si>
  <si>
    <t>руб.</t>
  </si>
  <si>
    <t>Остаточная стоимость
нефинансовых активов
учреждения</t>
  </si>
  <si>
    <t>Сумма ущерба по     
недостачам, хищениям
материальных        
ценностей, денежных 
средств, а также    
порче материальных  
ценностей</t>
  </si>
  <si>
    <t>Справочно:</t>
  </si>
  <si>
    <t xml:space="preserve">Суммы недостач, взысканные в отчетном периоде с виновных лиц  
</t>
  </si>
  <si>
    <t>Суммы недостач, списанные в отчетном периоде за счет учреждения</t>
  </si>
  <si>
    <t>Сумма дебиторской задолженности</t>
  </si>
  <si>
    <t>в том числе:</t>
  </si>
  <si>
    <t>Нереальная к взысканию дебиторская задолженность</t>
  </si>
  <si>
    <t xml:space="preserve">Сумма кредиторской задолженности </t>
  </si>
  <si>
    <t xml:space="preserve">Просроченная кредиторская задолженность </t>
  </si>
  <si>
    <t xml:space="preserve">Итоговая сумма актива баланса </t>
  </si>
  <si>
    <t>Изменение цены (руб.)</t>
  </si>
  <si>
    <t>2.4. Изменение цен (тарифов) на платные услуги (работы)</t>
  </si>
  <si>
    <t>2.5. Количество потребителей, воспользовавшихся услугам (работами) учреждения, и сумма доходов, полученных от 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</si>
  <si>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</si>
  <si>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</si>
  <si>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</si>
  <si>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</si>
  <si>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>бесплатно</t>
  </si>
  <si>
    <t>частично платно</t>
  </si>
  <si>
    <t xml:space="preserve">   полностью платно</t>
  </si>
  <si>
    <t xml:space="preserve">Организация показа спектаклей </t>
  </si>
  <si>
    <t>Показ кинофильмов</t>
  </si>
  <si>
    <t>Организация показа концертов и концертных номеров</t>
  </si>
  <si>
    <t>Организация деятельности клубных формирований и формирований самодеятельного народного творчества</t>
  </si>
  <si>
    <t>2.6. Количество жалоб потребителей</t>
  </si>
  <si>
    <t>Суть жалобы</t>
  </si>
  <si>
    <t>Принятые меры</t>
  </si>
  <si>
    <t>2.7. Показатели плана финансово-хозяйственной деятельности (руб.)</t>
  </si>
  <si>
    <t>Плановый показатель</t>
  </si>
  <si>
    <t>Фактическое исполнение</t>
  </si>
  <si>
    <t xml:space="preserve">  % исполнения</t>
  </si>
  <si>
    <t>Комментарий</t>
  </si>
  <si>
    <t>1.</t>
  </si>
  <si>
    <t>Остаток средств на начало года</t>
  </si>
  <si>
    <t>2.</t>
  </si>
  <si>
    <t>Поступления, всего</t>
  </si>
  <si>
    <t>Муниципальное задание</t>
  </si>
  <si>
    <t>Приносящая доход деятельность</t>
  </si>
  <si>
    <t>Целевые средства</t>
  </si>
  <si>
    <t>Спонсорские поступления</t>
  </si>
  <si>
    <t>3.</t>
  </si>
  <si>
    <t>Выплаты, всего</t>
  </si>
  <si>
    <t>4.</t>
  </si>
  <si>
    <t>Остаток средств на конец года</t>
  </si>
  <si>
    <t>5.</t>
  </si>
  <si>
    <t>Объём публичных обязательств, всего</t>
  </si>
  <si>
    <t>2.8. Объем финансового обеспечения за отчетный и предшествующий отчетному годы (руб.)</t>
  </si>
  <si>
    <t xml:space="preserve">    Объем финансового обеспечения, задания учредителя, всего</t>
  </si>
  <si>
    <t>Объем финансового обеспечения в рамках программ, утвержденных в установленном порядке</t>
  </si>
  <si>
    <t>Объем финансового обеспечения деятельности, связанной с выполнением работ и оказанием услуг в соответствии с обязательствами перед страховщиком по обязательному социальному страхованию</t>
  </si>
  <si>
    <t>2.9. Общая сумма прибыли за отчетный и предшествующий отчетному годы (руб.)</t>
  </si>
  <si>
    <t>Сумма прибыли после налогообложения</t>
  </si>
  <si>
    <t>2.10. Информация о направлении расходования прибыли (руб.)</t>
  </si>
  <si>
    <t>Наименование статьи</t>
  </si>
  <si>
    <t>Размер затраченных денежных средств</t>
  </si>
  <si>
    <t>Раздел 3. ИСПОЛЬЗОВАНИЕ ИМУЩЕСТВА, ЗАКРЕПЛЕННОГО ЗА УЧРЕЖДЕНИЕМ</t>
  </si>
  <si>
    <t xml:space="preserve">    Наименование показателя    </t>
  </si>
  <si>
    <t xml:space="preserve">Недвижимое имущество   </t>
  </si>
  <si>
    <t>на начало отчетного периода</t>
  </si>
  <si>
    <t>на конец отчетного периода</t>
  </si>
  <si>
    <t xml:space="preserve">Всего     </t>
  </si>
  <si>
    <t>Движимое  имущество</t>
  </si>
  <si>
    <t>в том числе: переданного в аренду</t>
  </si>
  <si>
    <t>переданного в безвозмездное пользование</t>
  </si>
  <si>
    <t>особо ценного движимого</t>
  </si>
  <si>
    <t>2. Количество объектов недвижимого имущества,          
находящегося на праве оперативного управления</t>
  </si>
  <si>
    <t xml:space="preserve">3. Общая площадь объектов недвижимого имущества, находящегося на праве оперативного управления          </t>
  </si>
  <si>
    <t>шт.</t>
  </si>
  <si>
    <t>кв.м.</t>
  </si>
  <si>
    <t>1. Балансовая стоимость имущества, находящегося на праве оперативного управления по данным баланса</t>
  </si>
  <si>
    <t>директор РМАУ "МКДК "Арлекино"</t>
  </si>
  <si>
    <t>главный бухгалтер</t>
  </si>
  <si>
    <t>Н.В.Халевина</t>
  </si>
  <si>
    <t>А.А.Панькина</t>
  </si>
  <si>
    <t>приобретенного учреждением за счет доходов от приносящей доход деятельности</t>
  </si>
  <si>
    <t>приобретенного учреждением за счет средств, выделенных учредителем</t>
  </si>
  <si>
    <t>Концертная деятельность, спектакли. Программы: тематические, театрализованные игровые, детские развлекательные: взрослый/детский</t>
  </si>
  <si>
    <t>150/100</t>
  </si>
  <si>
    <t>Новогоднее представление (со спектаклем): взрослый/детский/коллективная заявка (15чел)</t>
  </si>
  <si>
    <t>Новогоднее представление (в малом зале): взрослый/ детский/коллективная заявка (15 чел.)</t>
  </si>
  <si>
    <t>300/200/180</t>
  </si>
  <si>
    <t>300/100/180</t>
  </si>
  <si>
    <t>Услуги свето-звукооператора (1 час)</t>
  </si>
  <si>
    <t>Проведение киновикторин: взрослый/детский</t>
  </si>
  <si>
    <t>60/40</t>
  </si>
  <si>
    <t>Методика определения арендной платы за пользование муниципальным имуществом утверждена Решением Думы Нижневартовского района от 06.03.13г. №313 (с изм. от 19.06.15г. №665)</t>
  </si>
  <si>
    <t>районное муниципальное автономное учреждение</t>
  </si>
  <si>
    <t xml:space="preserve"> создание условий для успешного развития и самореализации юных талантов, творческой молодежи, начинающих творческих коллективов, профессиональных коллективов.
В соответствии с предусмотренными настоящим Уставом основными видами деятельности Учреждения Управление формирует и утверждает в порядке, предусмотренном законодательством, муниципальное задание для Учреждения. Учреждение осуществляет в соответствии с муниципальным за-данием и (или) обязательствами перед страховщиком по обязательному соци-альному страхованию деятельность, связанную с выполнением работ и оказанием услуг, относящихся к его основным видам деятельности. Учреждение по своему усмотрению вправе выполнять работы, оказы-вать услуги, относящиеся к его основной деятельности, для граждан и юридических лиц за плату и на одинаковых при оказании однородных услуг условиях в порядке, установленном федеральными законами.</t>
  </si>
  <si>
    <t>Учреждение создано для выполнения работ, оказания услуг для граждан района в сфере культуры. Основной целью Учреждения является создание условий для обеспечения поселений, входящих в состав муниципального района, услугами по организации досуга и услугами организаций культуры, а также создание условий для развития местного традиционного народного художественного творчества в поселениях, входящих в состав муниципального района. Задачами Учреждения являются: удовлетворение потребностей населения в сохранении и развитии традиционного народного художественного творчества (в том числе традиционной народной культуры малочисленных народов Севера), любительского искусства, другой самодеятельной творческой инициативы и социально-культурной активности населения;создание благоприятных условий для организации культурного досуга и отдыха жителей Нижневартовского района, в том числе организации дос-тупа населения поселений и межселенных территорий к услугам кинемато-графии, использование средств кино-показа в образовании и просвещении жителей муниципального района;</t>
  </si>
  <si>
    <t>Предоставление в аренду концертного, театрального (малого), дискотечного залов, кафе и других помещений</t>
  </si>
  <si>
    <t>2.2. Информация об осуществлении деятельности, связанной с выполнением работ или оказанием услуг в соответствии с обязательствами перед страховщиком по обязательному социальному страхованию за отчетный и предшествующий отчетному годы</t>
  </si>
  <si>
    <t>Занятие в студиях общего развития</t>
  </si>
  <si>
    <t>бал.ст</t>
  </si>
  <si>
    <t>Детская развивающая программа "Малышок"</t>
  </si>
  <si>
    <t>100/60</t>
  </si>
  <si>
    <t>Дискотека: взрослый/детский (от 0 до 14лет)/детский (от 15 до 18 лет)</t>
  </si>
  <si>
    <t>200/60/100</t>
  </si>
  <si>
    <t>с 04.09.2017</t>
  </si>
  <si>
    <t>Средняя заработная плата, (руб.)</t>
  </si>
  <si>
    <t>Постановление администрации района от 29.02.2012г. №361 (с изм.от 03.02.2014г. №158, от 23.04.2014г. №789, от 22.12.2017г. №2681)</t>
  </si>
  <si>
    <t>начальник управления культуры администрации района (лицо, исполняющее его обязанности)</t>
  </si>
  <si>
    <t>главный специалист отдела претензионно-исковой работы управления правового обеспечения и организации местного самоуправления администрации района Петрова Екатерина Николаевна</t>
  </si>
  <si>
    <t>ведущий специалист отдела по жилищным вопросам и муниципальной собственности администрации района Сенацкая Наталья Викторовна</t>
  </si>
  <si>
    <t>Ксерокопирование документов (1 страница)</t>
  </si>
  <si>
    <t>Театрализованный новогодний утренник: взрослый/детский</t>
  </si>
  <si>
    <t>300/100</t>
  </si>
  <si>
    <t>Новогодний бал-маскарад: билет/коллективная заявка (15чел)</t>
  </si>
  <si>
    <t>200/180</t>
  </si>
  <si>
    <t>Детская развивающая программа "Малышок": взрослый/детсткий</t>
  </si>
  <si>
    <t>Занятие в студиях общего эстетического развития (1 занятие)</t>
  </si>
  <si>
    <t>1200/3240/4800</t>
  </si>
  <si>
    <t>Постановка танца: 1 занятин/3 занятия/5 занятий</t>
  </si>
  <si>
    <t>Поздравление Деда Мороза и Снегурочки (выезд на дом)</t>
  </si>
  <si>
    <t>1-43, 2-2, 3-14, 4-10, 9-1</t>
  </si>
  <si>
    <t>на 01 января 2019 года</t>
  </si>
  <si>
    <t>от 30 января 2019 года №29</t>
  </si>
  <si>
    <t>год 2018</t>
  </si>
  <si>
    <t>1-42, 2-3, 3-11, 4-12, 9-1</t>
  </si>
  <si>
    <t xml:space="preserve">Определенные приоритетные задача на  2018 году были достигнуты. А именно: муниципальное задание было выполнено в полном объеме, возрос качественный показатель,     характеризующий работу учреждении в целом, укреплена материально-техническая база. 
 Всего за отчетный период было проведено 1044 мероприятий с общим количеством     посещений 101334. За отчетный год увеличилось количество зрителей, по сравнению с предыдущим годом (в 2017 году – 89826), что и является основным показателем увеличения качества предоставляемых услуг и основным критерием выполнения муниципального задания. Проводимые мероприятия стали более масштабными, массовыми, что позволило привлечь новых зрителей. Самые крупные мероприятия, посвященные государственным праздникам РФ, жители пгт. Излучинск могут смотреть в прямом эфире.   
</t>
  </si>
  <si>
    <t xml:space="preserve">Главной стратегической целью социально-экономического развития городского поселения Излучинск на долгосрочную перспективу является превращение территории поселения в одно из крупнейших звеньев хозяйственного комплекса Ханты – Мансийского автономного округа Югры и главный промышленный комплекс Нижневартовского района.
 Наряду с развитием промышленно-хозяйственного комплекса, реализация данной цели предполагает  мероприятия по созданию ком-фортной среды для жизни, работы, отдыха и воспитания детей, создание условий для социального развития и повышения уровня и качества жизни населения.
 На сегодняшний день динамично развиваются все сферы жизнедеятельности поселения, способствующие улучшению качества жизни населения.
 Социальная сфера представлена различными организациями здравоохранения, образования, спорта и культуры.
</t>
  </si>
  <si>
    <t>Удовлетворенность оказанием услуг в сфере культуры основная цель функционирования организации. Степень удовлетворенности услуг, хотя и не является единственным показателем качества оказываемой услуги, все-таки представляется ее значимым критерием.
 В целях изучения общественного мнения и улучшения качества работы учреждения специалистами учреждения  организовано в со-циальных сетях  онлайн-анкетирование среди жителей пгт. Излучинск, проводятся устные опросы, ведется «Книга отзывов и предложений», а также разработан план мероприятий по улучшению качества оказания услуг.</t>
  </si>
  <si>
    <t>Яркими визитными карточками коллектива стали театрализованные прологи и постановки в мероприятиях различного уровня, а также спектакли: «Вовка в тридевятом царстве», «Как Лиса клад искала», «Приключения Маши», «Подарок для Деда Мороза, или волшебное зер-кало»; театрализованная программа «Три Спаса: Медовый, Яблочный, Ореховый», «День татаро-башкирской культуры» в рамках районной акции «Хоровод дружбы».
 Масштабными и яркими в этом году стали  мероприятия, посвященные празднованию Первомая и 73-годовщины со Дня Победы в Великой Отечественной Войне, в которых наряду с творческими коллективами учреждений пгт. Излучинск активное участие приняли жители поселка.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</si>
</sst>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Border="1"/>
    <xf numFmtId="1" fontId="4" fillId="0" borderId="3" xfId="0" applyNumberFormat="1" applyFont="1" applyBorder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/>
    <xf numFmtId="1" fontId="2" fillId="0" borderId="3" xfId="0" applyNumberFormat="1" applyFont="1" applyBorder="1" applyAlignment="1">
      <alignment vertical="top" wrapText="1"/>
    </xf>
    <xf numFmtId="0" fontId="1" fillId="0" borderId="0" xfId="0" applyFont="1"/>
    <xf numFmtId="1" fontId="0" fillId="0" borderId="3" xfId="0" applyNumberFormat="1" applyBorder="1" applyAlignment="1">
      <alignment vertical="top" wrapText="1"/>
    </xf>
    <xf numFmtId="2" fontId="0" fillId="0" borderId="3" xfId="0" applyNumberFormat="1" applyBorder="1" applyAlignment="1">
      <alignment vertical="top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/>
    <xf numFmtId="1" fontId="5" fillId="0" borderId="3" xfId="0" applyNumberFormat="1" applyFont="1" applyBorder="1"/>
    <xf numFmtId="0" fontId="1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4" fillId="0" borderId="3" xfId="0" applyFont="1" applyFill="1" applyBorder="1"/>
    <xf numFmtId="1" fontId="0" fillId="0" borderId="0" xfId="0" applyNumberFormat="1" applyAlignment="1">
      <alignment vertical="top" wrapText="1"/>
    </xf>
    <xf numFmtId="2" fontId="7" fillId="0" borderId="3" xfId="0" applyNumberFormat="1" applyFont="1" applyBorder="1" applyAlignment="1">
      <alignment vertical="top" wrapText="1"/>
    </xf>
    <xf numFmtId="2" fontId="6" fillId="0" borderId="3" xfId="0" applyNumberFormat="1" applyFont="1" applyBorder="1"/>
    <xf numFmtId="0" fontId="6" fillId="0" borderId="3" xfId="0" applyFont="1" applyBorder="1"/>
    <xf numFmtId="1" fontId="6" fillId="0" borderId="3" xfId="0" applyNumberFormat="1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vertical="top"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1" fontId="0" fillId="0" borderId="3" xfId="0" applyNumberFormat="1" applyBorder="1" applyAlignment="1">
      <alignment horizontal="center"/>
    </xf>
    <xf numFmtId="4" fontId="0" fillId="0" borderId="6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view="pageBreakPreview" zoomScaleNormal="100" zoomScaleSheetLayoutView="100" workbookViewId="0">
      <selection activeCell="H23" sqref="H23"/>
    </sheetView>
  </sheetViews>
  <sheetFormatPr defaultColWidth="9.109375" defaultRowHeight="13.8" x14ac:dyDescent="0.25"/>
  <cols>
    <col min="1" max="2" width="10.6640625" style="1" customWidth="1"/>
    <col min="3" max="3" width="23.109375" style="1" customWidth="1"/>
    <col min="4" max="4" width="30.6640625" style="1" customWidth="1"/>
    <col min="5" max="5" width="14.33203125" style="1" customWidth="1"/>
    <col min="6" max="16384" width="9.109375" style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52" t="s">
        <v>232</v>
      </c>
    </row>
    <row r="6" spans="1:5" x14ac:dyDescent="0.25">
      <c r="A6" s="72" t="s">
        <v>3</v>
      </c>
      <c r="B6" s="72"/>
      <c r="C6" s="72"/>
      <c r="D6" s="72"/>
      <c r="E6" s="72"/>
    </row>
    <row r="7" spans="1:5" x14ac:dyDescent="0.25">
      <c r="A7" s="72" t="s">
        <v>4</v>
      </c>
      <c r="B7" s="72"/>
      <c r="C7" s="72"/>
      <c r="D7" s="72"/>
      <c r="E7" s="72"/>
    </row>
    <row r="8" spans="1:5" x14ac:dyDescent="0.25">
      <c r="A8" s="72" t="s">
        <v>5</v>
      </c>
      <c r="B8" s="72"/>
      <c r="C8" s="72"/>
      <c r="D8" s="72"/>
      <c r="E8" s="72"/>
    </row>
    <row r="9" spans="1:5" x14ac:dyDescent="0.25">
      <c r="A9" s="72" t="s">
        <v>231</v>
      </c>
      <c r="B9" s="72"/>
      <c r="C9" s="72"/>
      <c r="D9" s="72"/>
      <c r="E9" s="72"/>
    </row>
    <row r="11" spans="1:5" x14ac:dyDescent="0.25">
      <c r="A11" s="1" t="s">
        <v>6</v>
      </c>
      <c r="C11" s="32"/>
      <c r="D11" s="33" t="s">
        <v>203</v>
      </c>
      <c r="E11" s="33"/>
    </row>
    <row r="12" spans="1:5" x14ac:dyDescent="0.25">
      <c r="A12" s="81" t="s">
        <v>7</v>
      </c>
      <c r="B12" s="81"/>
      <c r="C12" s="81"/>
      <c r="D12" s="81"/>
      <c r="E12" s="81"/>
    </row>
    <row r="13" spans="1:5" x14ac:dyDescent="0.25">
      <c r="A13" s="1" t="s">
        <v>8</v>
      </c>
      <c r="C13" s="71" t="s">
        <v>10</v>
      </c>
      <c r="D13" s="71"/>
      <c r="E13" s="71"/>
    </row>
    <row r="14" spans="1:5" x14ac:dyDescent="0.25">
      <c r="A14" s="1" t="s">
        <v>9</v>
      </c>
      <c r="C14" s="71" t="s">
        <v>233</v>
      </c>
      <c r="D14" s="71"/>
      <c r="E14" s="71"/>
    </row>
    <row r="15" spans="1:5" x14ac:dyDescent="0.25">
      <c r="A15" s="72" t="s">
        <v>11</v>
      </c>
      <c r="B15" s="72"/>
      <c r="C15" s="72"/>
      <c r="D15" s="72"/>
      <c r="E15" s="72"/>
    </row>
    <row r="16" spans="1:5" x14ac:dyDescent="0.25">
      <c r="A16" s="1" t="s">
        <v>12</v>
      </c>
    </row>
    <row r="17" spans="1:5" x14ac:dyDescent="0.25">
      <c r="A17" s="1" t="s">
        <v>13</v>
      </c>
    </row>
    <row r="18" spans="1:5" x14ac:dyDescent="0.25">
      <c r="A18" s="65" t="s">
        <v>14</v>
      </c>
      <c r="B18" s="65"/>
      <c r="C18" s="65"/>
      <c r="D18" s="73" t="s">
        <v>17</v>
      </c>
      <c r="E18" s="73" t="s">
        <v>18</v>
      </c>
    </row>
    <row r="19" spans="1:5" ht="30.75" customHeight="1" x14ac:dyDescent="0.25">
      <c r="A19" s="65" t="s">
        <v>15</v>
      </c>
      <c r="B19" s="65"/>
      <c r="C19" s="4" t="s">
        <v>16</v>
      </c>
      <c r="D19" s="74"/>
      <c r="E19" s="74"/>
    </row>
    <row r="20" spans="1:5" x14ac:dyDescent="0.25">
      <c r="A20" s="65">
        <v>1</v>
      </c>
      <c r="B20" s="65"/>
      <c r="C20" s="4">
        <v>2</v>
      </c>
      <c r="D20" s="4">
        <v>3</v>
      </c>
      <c r="E20" s="4">
        <v>4</v>
      </c>
    </row>
    <row r="21" spans="1:5" x14ac:dyDescent="0.25">
      <c r="A21" s="66" t="s">
        <v>19</v>
      </c>
      <c r="B21" s="66"/>
      <c r="C21" s="66"/>
      <c r="D21" s="3"/>
      <c r="E21" s="3"/>
    </row>
    <row r="22" spans="1:5" ht="78.75" customHeight="1" x14ac:dyDescent="0.25">
      <c r="A22" s="67" t="s">
        <v>20</v>
      </c>
      <c r="B22" s="68"/>
      <c r="C22" s="69"/>
      <c r="D22" s="78" t="s">
        <v>205</v>
      </c>
      <c r="E22" s="75" t="s">
        <v>46</v>
      </c>
    </row>
    <row r="23" spans="1:5" ht="78" customHeight="1" x14ac:dyDescent="0.25">
      <c r="A23" s="67" t="s">
        <v>21</v>
      </c>
      <c r="B23" s="68"/>
      <c r="C23" s="69"/>
      <c r="D23" s="79"/>
      <c r="E23" s="76"/>
    </row>
    <row r="24" spans="1:5" ht="39.75" customHeight="1" x14ac:dyDescent="0.25">
      <c r="A24" s="70" t="s">
        <v>22</v>
      </c>
      <c r="B24" s="70"/>
      <c r="C24" s="70"/>
      <c r="D24" s="79"/>
      <c r="E24" s="76"/>
    </row>
    <row r="25" spans="1:5" ht="117.75" customHeight="1" x14ac:dyDescent="0.25">
      <c r="A25" s="70" t="s">
        <v>23</v>
      </c>
      <c r="B25" s="70"/>
      <c r="C25" s="70"/>
      <c r="D25" s="79"/>
      <c r="E25" s="76"/>
    </row>
    <row r="26" spans="1:5" ht="39.75" customHeight="1" x14ac:dyDescent="0.25">
      <c r="A26" s="70" t="s">
        <v>24</v>
      </c>
      <c r="B26" s="70"/>
      <c r="C26" s="70"/>
      <c r="D26" s="79"/>
      <c r="E26" s="76"/>
    </row>
    <row r="27" spans="1:5" ht="90.75" customHeight="1" x14ac:dyDescent="0.25">
      <c r="A27" s="70" t="s">
        <v>25</v>
      </c>
      <c r="B27" s="70"/>
      <c r="C27" s="70"/>
      <c r="D27" s="79"/>
      <c r="E27" s="76"/>
    </row>
    <row r="28" spans="1:5" ht="112.5" customHeight="1" x14ac:dyDescent="0.25">
      <c r="A28" s="64" t="s">
        <v>26</v>
      </c>
      <c r="B28" s="64"/>
      <c r="C28" s="64"/>
      <c r="D28" s="79" t="s">
        <v>204</v>
      </c>
      <c r="E28" s="77"/>
    </row>
    <row r="29" spans="1:5" ht="64.5" customHeight="1" x14ac:dyDescent="0.25">
      <c r="A29" s="64" t="s">
        <v>27</v>
      </c>
      <c r="B29" s="64"/>
      <c r="C29" s="64"/>
      <c r="D29" s="79"/>
      <c r="E29" s="77"/>
    </row>
    <row r="30" spans="1:5" ht="15" customHeight="1" x14ac:dyDescent="0.25">
      <c r="A30" s="64" t="s">
        <v>28</v>
      </c>
      <c r="B30" s="64"/>
      <c r="C30" s="64"/>
      <c r="D30" s="79"/>
      <c r="E30" s="77"/>
    </row>
    <row r="31" spans="1:5" ht="64.5" customHeight="1" x14ac:dyDescent="0.25">
      <c r="A31" s="64" t="s">
        <v>29</v>
      </c>
      <c r="B31" s="64"/>
      <c r="C31" s="64"/>
      <c r="D31" s="79"/>
      <c r="E31" s="77"/>
    </row>
    <row r="32" spans="1:5" ht="75" customHeight="1" x14ac:dyDescent="0.25">
      <c r="A32" s="64" t="s">
        <v>30</v>
      </c>
      <c r="B32" s="64"/>
      <c r="C32" s="64"/>
      <c r="D32" s="79"/>
      <c r="E32" s="77"/>
    </row>
    <row r="33" spans="1:5" ht="62.25" customHeight="1" x14ac:dyDescent="0.25">
      <c r="A33" s="64" t="s">
        <v>31</v>
      </c>
      <c r="B33" s="64"/>
      <c r="C33" s="64"/>
      <c r="D33" s="80"/>
      <c r="E33" s="77"/>
    </row>
    <row r="34" spans="1:5" x14ac:dyDescent="0.25">
      <c r="A34" s="64" t="s">
        <v>32</v>
      </c>
      <c r="B34" s="64"/>
      <c r="C34" s="64"/>
      <c r="D34" s="3"/>
      <c r="E34" s="3"/>
    </row>
    <row r="35" spans="1:5" ht="127.5" customHeight="1" x14ac:dyDescent="0.25">
      <c r="A35" s="64" t="s">
        <v>33</v>
      </c>
      <c r="B35" s="64"/>
      <c r="C35" s="64"/>
      <c r="D35" s="83" t="s">
        <v>45</v>
      </c>
      <c r="E35" s="88" t="s">
        <v>48</v>
      </c>
    </row>
    <row r="36" spans="1:5" ht="39.75" customHeight="1" x14ac:dyDescent="0.25">
      <c r="A36" s="64" t="s">
        <v>34</v>
      </c>
      <c r="B36" s="64"/>
      <c r="C36" s="64"/>
      <c r="D36" s="83"/>
      <c r="E36" s="88"/>
    </row>
    <row r="37" spans="1:5" ht="65.25" customHeight="1" x14ac:dyDescent="0.25">
      <c r="A37" s="64" t="s">
        <v>35</v>
      </c>
      <c r="B37" s="64"/>
      <c r="C37" s="64"/>
      <c r="D37" s="83"/>
      <c r="E37" s="88"/>
    </row>
    <row r="38" spans="1:5" ht="26.25" customHeight="1" x14ac:dyDescent="0.25">
      <c r="A38" s="64" t="s">
        <v>36</v>
      </c>
      <c r="B38" s="64"/>
      <c r="C38" s="64"/>
      <c r="D38" s="83"/>
      <c r="E38" s="88"/>
    </row>
    <row r="39" spans="1:5" ht="52.5" customHeight="1" x14ac:dyDescent="0.25">
      <c r="A39" s="64" t="s">
        <v>37</v>
      </c>
      <c r="B39" s="64"/>
      <c r="C39" s="64"/>
      <c r="D39" s="83"/>
      <c r="E39" s="88"/>
    </row>
    <row r="40" spans="1:5" x14ac:dyDescent="0.25">
      <c r="A40" s="64" t="s">
        <v>41</v>
      </c>
      <c r="B40" s="64"/>
      <c r="C40" s="64"/>
      <c r="D40" s="83"/>
      <c r="E40" s="88"/>
    </row>
    <row r="41" spans="1:5" ht="28.5" customHeight="1" x14ac:dyDescent="0.25">
      <c r="A41" s="64" t="s">
        <v>42</v>
      </c>
      <c r="B41" s="64"/>
      <c r="C41" s="64"/>
      <c r="D41" s="83"/>
      <c r="E41" s="88"/>
    </row>
    <row r="42" spans="1:5" ht="25.5" customHeight="1" x14ac:dyDescent="0.25">
      <c r="A42" s="64" t="s">
        <v>39</v>
      </c>
      <c r="B42" s="64"/>
      <c r="C42" s="64"/>
      <c r="D42" s="83"/>
      <c r="E42" s="88"/>
    </row>
    <row r="43" spans="1:5" ht="103.5" customHeight="1" x14ac:dyDescent="0.25">
      <c r="A43" s="64" t="s">
        <v>38</v>
      </c>
      <c r="B43" s="64"/>
      <c r="C43" s="64"/>
      <c r="D43" s="77"/>
      <c r="E43" s="89"/>
    </row>
    <row r="44" spans="1:5" ht="49.5" customHeight="1" x14ac:dyDescent="0.25">
      <c r="A44" s="64" t="s">
        <v>40</v>
      </c>
      <c r="B44" s="64"/>
      <c r="C44" s="64"/>
      <c r="D44" s="77"/>
      <c r="E44" s="89"/>
    </row>
    <row r="45" spans="1:5" ht="51" customHeight="1" x14ac:dyDescent="0.25">
      <c r="A45" s="64" t="s">
        <v>43</v>
      </c>
      <c r="B45" s="64"/>
      <c r="C45" s="64"/>
      <c r="D45" s="77"/>
      <c r="E45" s="89"/>
    </row>
    <row r="46" spans="1:5" ht="52.5" customHeight="1" x14ac:dyDescent="0.25">
      <c r="A46" s="64" t="s">
        <v>44</v>
      </c>
      <c r="B46" s="64"/>
      <c r="C46" s="64"/>
      <c r="D46" s="77"/>
      <c r="E46" s="89"/>
    </row>
    <row r="47" spans="1:5" ht="28.5" customHeight="1" x14ac:dyDescent="0.25">
      <c r="A47" s="87" t="s">
        <v>47</v>
      </c>
      <c r="B47" s="87"/>
      <c r="C47" s="87"/>
      <c r="D47" s="87"/>
      <c r="E47" s="87"/>
    </row>
    <row r="48" spans="1:5" ht="27.6" x14ac:dyDescent="0.25">
      <c r="A48" s="85" t="s">
        <v>49</v>
      </c>
      <c r="B48" s="85"/>
      <c r="C48" s="85"/>
      <c r="D48" s="10" t="s">
        <v>50</v>
      </c>
      <c r="E48" s="12" t="s">
        <v>51</v>
      </c>
    </row>
    <row r="49" spans="1:5" x14ac:dyDescent="0.25">
      <c r="A49" s="86">
        <v>1</v>
      </c>
      <c r="B49" s="86"/>
      <c r="C49" s="86"/>
      <c r="D49" s="5">
        <v>2</v>
      </c>
      <c r="E49" s="5">
        <v>3</v>
      </c>
    </row>
    <row r="50" spans="1:5" ht="47.25" customHeight="1" x14ac:dyDescent="0.25">
      <c r="A50" s="91" t="s">
        <v>70</v>
      </c>
      <c r="B50" s="91"/>
      <c r="C50" s="91"/>
      <c r="D50" s="83" t="s">
        <v>74</v>
      </c>
      <c r="E50" s="90" t="s">
        <v>48</v>
      </c>
    </row>
    <row r="51" spans="1:5" x14ac:dyDescent="0.25">
      <c r="A51" s="82" t="s">
        <v>73</v>
      </c>
      <c r="B51" s="82"/>
      <c r="C51" s="82"/>
      <c r="D51" s="83"/>
      <c r="E51" s="90"/>
    </row>
    <row r="52" spans="1:5" x14ac:dyDescent="0.25">
      <c r="A52" s="82" t="s">
        <v>52</v>
      </c>
      <c r="B52" s="82"/>
      <c r="C52" s="82"/>
      <c r="D52" s="83"/>
      <c r="E52" s="90"/>
    </row>
    <row r="53" spans="1:5" x14ac:dyDescent="0.25">
      <c r="A53" s="82" t="s">
        <v>53</v>
      </c>
      <c r="B53" s="82"/>
      <c r="C53" s="82"/>
      <c r="D53" s="83"/>
      <c r="E53" s="90"/>
    </row>
    <row r="54" spans="1:5" x14ac:dyDescent="0.25">
      <c r="A54" s="82" t="s">
        <v>54</v>
      </c>
      <c r="B54" s="82"/>
      <c r="C54" s="82"/>
      <c r="D54" s="83"/>
      <c r="E54" s="90"/>
    </row>
    <row r="55" spans="1:5" x14ac:dyDescent="0.25">
      <c r="A55" s="82" t="s">
        <v>55</v>
      </c>
      <c r="B55" s="82"/>
      <c r="C55" s="82"/>
      <c r="D55" s="83"/>
      <c r="E55" s="90"/>
    </row>
    <row r="56" spans="1:5" ht="15.75" customHeight="1" x14ac:dyDescent="0.25">
      <c r="A56" s="66" t="s">
        <v>71</v>
      </c>
      <c r="B56" s="66"/>
      <c r="C56" s="66"/>
      <c r="D56" s="83"/>
      <c r="E56" s="90"/>
    </row>
    <row r="57" spans="1:5" ht="15" customHeight="1" x14ac:dyDescent="0.25">
      <c r="A57" s="66" t="s">
        <v>72</v>
      </c>
      <c r="B57" s="66"/>
      <c r="C57" s="66"/>
      <c r="D57" s="83"/>
      <c r="E57" s="90"/>
    </row>
    <row r="58" spans="1:5" ht="30" customHeight="1" x14ac:dyDescent="0.25">
      <c r="A58" s="66" t="s">
        <v>56</v>
      </c>
      <c r="B58" s="66"/>
      <c r="C58" s="66"/>
      <c r="D58" s="83"/>
      <c r="E58" s="90"/>
    </row>
    <row r="59" spans="1:5" x14ac:dyDescent="0.25">
      <c r="A59" s="82" t="s">
        <v>57</v>
      </c>
      <c r="B59" s="82"/>
      <c r="C59" s="82"/>
      <c r="D59" s="83"/>
      <c r="E59" s="90"/>
    </row>
    <row r="60" spans="1:5" x14ac:dyDescent="0.25">
      <c r="A60" s="82" t="s">
        <v>58</v>
      </c>
      <c r="B60" s="82"/>
      <c r="C60" s="82"/>
      <c r="D60" s="83"/>
      <c r="E60" s="90"/>
    </row>
    <row r="61" spans="1:5" x14ac:dyDescent="0.25">
      <c r="A61" s="82" t="s">
        <v>59</v>
      </c>
      <c r="B61" s="82"/>
      <c r="C61" s="82"/>
      <c r="D61" s="83"/>
      <c r="E61" s="90"/>
    </row>
    <row r="62" spans="1:5" x14ac:dyDescent="0.25">
      <c r="A62" s="82" t="s">
        <v>60</v>
      </c>
      <c r="B62" s="82"/>
      <c r="C62" s="82"/>
      <c r="D62" s="83"/>
      <c r="E62" s="90"/>
    </row>
    <row r="63" spans="1:5" x14ac:dyDescent="0.25">
      <c r="A63" s="82" t="s">
        <v>61</v>
      </c>
      <c r="B63" s="82"/>
      <c r="C63" s="82"/>
      <c r="D63" s="83"/>
      <c r="E63" s="90"/>
    </row>
    <row r="64" spans="1:5" x14ac:dyDescent="0.25">
      <c r="A64" s="82" t="s">
        <v>62</v>
      </c>
      <c r="B64" s="82"/>
      <c r="C64" s="82"/>
      <c r="D64" s="83"/>
      <c r="E64" s="90"/>
    </row>
    <row r="65" spans="1:5" x14ac:dyDescent="0.25">
      <c r="A65" s="82" t="s">
        <v>63</v>
      </c>
      <c r="B65" s="82"/>
      <c r="C65" s="82"/>
      <c r="D65" s="83"/>
      <c r="E65" s="90"/>
    </row>
    <row r="66" spans="1:5" x14ac:dyDescent="0.25">
      <c r="A66" s="82" t="s">
        <v>64</v>
      </c>
      <c r="B66" s="82"/>
      <c r="C66" s="82"/>
      <c r="D66" s="83"/>
      <c r="E66" s="90"/>
    </row>
    <row r="67" spans="1:5" x14ac:dyDescent="0.25">
      <c r="A67" s="82" t="s">
        <v>65</v>
      </c>
      <c r="B67" s="82"/>
      <c r="C67" s="82"/>
      <c r="D67" s="83"/>
      <c r="E67" s="90"/>
    </row>
    <row r="68" spans="1:5" x14ac:dyDescent="0.25">
      <c r="A68" s="82" t="s">
        <v>66</v>
      </c>
      <c r="B68" s="82"/>
      <c r="C68" s="82"/>
      <c r="D68" s="83"/>
      <c r="E68" s="90"/>
    </row>
    <row r="69" spans="1:5" x14ac:dyDescent="0.25">
      <c r="A69" s="82" t="s">
        <v>67</v>
      </c>
      <c r="B69" s="82"/>
      <c r="C69" s="82"/>
      <c r="D69" s="83"/>
      <c r="E69" s="90"/>
    </row>
    <row r="70" spans="1:5" s="45" customFormat="1" x14ac:dyDescent="0.25">
      <c r="A70" s="82" t="s">
        <v>208</v>
      </c>
      <c r="B70" s="82"/>
      <c r="C70" s="82"/>
      <c r="D70" s="83"/>
      <c r="E70" s="90"/>
    </row>
    <row r="71" spans="1:5" s="42" customFormat="1" x14ac:dyDescent="0.25">
      <c r="A71" s="82" t="s">
        <v>210</v>
      </c>
      <c r="B71" s="82"/>
      <c r="C71" s="82"/>
      <c r="D71" s="83"/>
      <c r="E71" s="90"/>
    </row>
    <row r="72" spans="1:5" x14ac:dyDescent="0.25">
      <c r="A72" s="82" t="s">
        <v>68</v>
      </c>
      <c r="B72" s="82"/>
      <c r="C72" s="82"/>
      <c r="D72" s="83"/>
      <c r="E72" s="90"/>
    </row>
    <row r="73" spans="1:5" x14ac:dyDescent="0.25">
      <c r="A73" s="82" t="s">
        <v>69</v>
      </c>
      <c r="B73" s="82"/>
      <c r="C73" s="82"/>
      <c r="D73" s="83"/>
      <c r="E73" s="90"/>
    </row>
    <row r="74" spans="1:5" ht="30" customHeight="1" x14ac:dyDescent="0.25">
      <c r="A74" s="87" t="s">
        <v>75</v>
      </c>
      <c r="B74" s="87"/>
      <c r="C74" s="87"/>
      <c r="D74" s="87"/>
      <c r="E74" s="87"/>
    </row>
    <row r="75" spans="1:5" ht="15" customHeight="1" x14ac:dyDescent="0.25">
      <c r="A75" s="84" t="s">
        <v>76</v>
      </c>
      <c r="B75" s="84"/>
      <c r="C75" s="84"/>
      <c r="D75" s="84" t="s">
        <v>78</v>
      </c>
      <c r="E75" s="84" t="s">
        <v>77</v>
      </c>
    </row>
    <row r="76" spans="1:5" ht="36" customHeight="1" x14ac:dyDescent="0.25">
      <c r="A76" s="84" t="s">
        <v>79</v>
      </c>
      <c r="B76" s="84"/>
      <c r="C76" s="9" t="s">
        <v>80</v>
      </c>
      <c r="D76" s="84"/>
      <c r="E76" s="84"/>
    </row>
    <row r="77" spans="1:5" ht="10.5" customHeight="1" x14ac:dyDescent="0.25">
      <c r="A77" s="84">
        <v>1</v>
      </c>
      <c r="B77" s="84"/>
      <c r="C77" s="9">
        <v>2</v>
      </c>
      <c r="D77" s="9">
        <v>3</v>
      </c>
      <c r="E77" s="9">
        <v>4</v>
      </c>
    </row>
  </sheetData>
  <mergeCells count="82">
    <mergeCell ref="A77:B77"/>
    <mergeCell ref="A74:E74"/>
    <mergeCell ref="D35:D42"/>
    <mergeCell ref="D43:D46"/>
    <mergeCell ref="E35:E42"/>
    <mergeCell ref="E43:E46"/>
    <mergeCell ref="E50:E73"/>
    <mergeCell ref="E75:E76"/>
    <mergeCell ref="A50:C50"/>
    <mergeCell ref="A51:C51"/>
    <mergeCell ref="A52:C52"/>
    <mergeCell ref="A35:C35"/>
    <mergeCell ref="A36:C36"/>
    <mergeCell ref="A43:C43"/>
    <mergeCell ref="A44:C44"/>
    <mergeCell ref="D75:D76"/>
    <mergeCell ref="A42:C42"/>
    <mergeCell ref="A40:C40"/>
    <mergeCell ref="A41:C41"/>
    <mergeCell ref="A75:C75"/>
    <mergeCell ref="A76:B76"/>
    <mergeCell ref="A73:C73"/>
    <mergeCell ref="A53:C53"/>
    <mergeCell ref="A54:C54"/>
    <mergeCell ref="A55:C55"/>
    <mergeCell ref="A56:C56"/>
    <mergeCell ref="A57:C57"/>
    <mergeCell ref="A48:C48"/>
    <mergeCell ref="A49:C49"/>
    <mergeCell ref="A47:E47"/>
    <mergeCell ref="A68:C68"/>
    <mergeCell ref="A69:C69"/>
    <mergeCell ref="A72:C72"/>
    <mergeCell ref="D50:D73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71:C71"/>
    <mergeCell ref="A70:C70"/>
    <mergeCell ref="A6:E6"/>
    <mergeCell ref="A7:E7"/>
    <mergeCell ref="A8:E8"/>
    <mergeCell ref="A9:E9"/>
    <mergeCell ref="A12:E12"/>
    <mergeCell ref="A25:C25"/>
    <mergeCell ref="A26:C26"/>
    <mergeCell ref="A27:C27"/>
    <mergeCell ref="A28:C28"/>
    <mergeCell ref="C13:E13"/>
    <mergeCell ref="C14:E14"/>
    <mergeCell ref="A15:E15"/>
    <mergeCell ref="A18:C18"/>
    <mergeCell ref="D18:D19"/>
    <mergeCell ref="E18:E19"/>
    <mergeCell ref="A19:B19"/>
    <mergeCell ref="E22:E27"/>
    <mergeCell ref="E28:E33"/>
    <mergeCell ref="D22:D27"/>
    <mergeCell ref="D28:D33"/>
    <mergeCell ref="A45:C45"/>
    <mergeCell ref="A46:C46"/>
    <mergeCell ref="A20:B20"/>
    <mergeCell ref="A21:C21"/>
    <mergeCell ref="A37:C37"/>
    <mergeCell ref="A38:C38"/>
    <mergeCell ref="A39:C39"/>
    <mergeCell ref="A22:C22"/>
    <mergeCell ref="A23:C23"/>
    <mergeCell ref="A32:C32"/>
    <mergeCell ref="A33:C33"/>
    <mergeCell ref="A34:C34"/>
    <mergeCell ref="A29:C29"/>
    <mergeCell ref="A30:C30"/>
    <mergeCell ref="A31:C31"/>
    <mergeCell ref="A24:C24"/>
  </mergeCells>
  <pageMargins left="0.70866141732283472" right="0.51181102362204722" top="0.35433070866141736" bottom="0.15748031496062992" header="0.11811023622047245" footer="0.11811023622047245"/>
  <pageSetup paperSize="9" scale="99" orientation="portrait" r:id="rId1"/>
  <rowBreaks count="1" manualBreakCount="1">
    <brk id="4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85" workbookViewId="0">
      <selection activeCell="L14" sqref="L14"/>
    </sheetView>
  </sheetViews>
  <sheetFormatPr defaultColWidth="9.109375" defaultRowHeight="13.8" x14ac:dyDescent="0.25"/>
  <cols>
    <col min="1" max="2" width="9.44140625" style="1" customWidth="1"/>
    <col min="3" max="4" width="10.88671875" style="1" customWidth="1"/>
    <col min="5" max="6" width="8.5546875" style="1" customWidth="1"/>
    <col min="7" max="8" width="4.44140625" style="1" customWidth="1"/>
    <col min="9" max="9" width="8.5546875" style="1" customWidth="1"/>
    <col min="10" max="10" width="12" style="1" customWidth="1"/>
    <col min="11" max="16384" width="9.109375" style="1"/>
  </cols>
  <sheetData>
    <row r="1" spans="1:10" x14ac:dyDescent="0.25">
      <c r="A1" s="1" t="s">
        <v>81</v>
      </c>
    </row>
    <row r="2" spans="1:10" ht="47.25" customHeight="1" x14ac:dyDescent="0.25">
      <c r="A2" s="100" t="s">
        <v>84</v>
      </c>
      <c r="B2" s="101"/>
      <c r="C2" s="93" t="s">
        <v>82</v>
      </c>
      <c r="D2" s="94"/>
      <c r="E2" s="77" t="s">
        <v>83</v>
      </c>
      <c r="F2" s="77"/>
      <c r="G2" s="77"/>
      <c r="H2" s="77"/>
      <c r="I2" s="77"/>
      <c r="J2" s="104" t="s">
        <v>88</v>
      </c>
    </row>
    <row r="3" spans="1:10" ht="45.75" customHeight="1" x14ac:dyDescent="0.25">
      <c r="A3" s="102"/>
      <c r="B3" s="103"/>
      <c r="C3" s="6" t="s">
        <v>85</v>
      </c>
      <c r="D3" s="6" t="s">
        <v>86</v>
      </c>
      <c r="E3" s="77" t="s">
        <v>87</v>
      </c>
      <c r="F3" s="77"/>
      <c r="G3" s="77" t="s">
        <v>86</v>
      </c>
      <c r="H3" s="77"/>
      <c r="I3" s="77"/>
      <c r="J3" s="105"/>
    </row>
    <row r="4" spans="1:10" x14ac:dyDescent="0.25">
      <c r="A4" s="83" t="s">
        <v>89</v>
      </c>
      <c r="B4" s="83"/>
      <c r="C4" s="53">
        <v>60.5</v>
      </c>
      <c r="D4" s="6">
        <v>60.5</v>
      </c>
      <c r="E4" s="77" t="s">
        <v>92</v>
      </c>
      <c r="F4" s="77"/>
      <c r="G4" s="77" t="s">
        <v>92</v>
      </c>
      <c r="H4" s="77"/>
      <c r="I4" s="77"/>
      <c r="J4" s="6"/>
    </row>
    <row r="5" spans="1:10" x14ac:dyDescent="0.25">
      <c r="A5" s="98" t="s">
        <v>90</v>
      </c>
      <c r="B5" s="98"/>
      <c r="C5" s="53">
        <v>60.5</v>
      </c>
      <c r="D5" s="49">
        <v>60.5</v>
      </c>
      <c r="E5" s="86" t="s">
        <v>92</v>
      </c>
      <c r="F5" s="86"/>
      <c r="G5" s="86" t="s">
        <v>92</v>
      </c>
      <c r="H5" s="86"/>
      <c r="I5" s="86"/>
      <c r="J5" s="2"/>
    </row>
    <row r="6" spans="1:10" ht="29.25" customHeight="1" x14ac:dyDescent="0.25">
      <c r="A6" s="98" t="s">
        <v>91</v>
      </c>
      <c r="B6" s="98"/>
      <c r="C6" s="54">
        <v>71</v>
      </c>
      <c r="D6" s="5">
        <v>71</v>
      </c>
      <c r="E6" s="91" t="s">
        <v>230</v>
      </c>
      <c r="F6" s="91"/>
      <c r="G6" s="106" t="s">
        <v>234</v>
      </c>
      <c r="H6" s="107"/>
      <c r="I6" s="108"/>
      <c r="J6" s="5" t="s">
        <v>92</v>
      </c>
    </row>
    <row r="7" spans="1:10" ht="72" customHeight="1" x14ac:dyDescent="0.25">
      <c r="A7" s="99" t="s">
        <v>93</v>
      </c>
      <c r="B7" s="99"/>
      <c r="C7" s="99"/>
      <c r="D7" s="99"/>
      <c r="E7" s="99"/>
      <c r="F7" s="99"/>
      <c r="G7" s="99"/>
      <c r="H7" s="99"/>
      <c r="I7" s="99"/>
      <c r="J7" s="99"/>
    </row>
    <row r="8" spans="1:10" x14ac:dyDescent="0.25">
      <c r="A8" s="1" t="s">
        <v>94</v>
      </c>
    </row>
    <row r="9" spans="1:10" x14ac:dyDescent="0.25">
      <c r="A9" s="86" t="s">
        <v>215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0" x14ac:dyDescent="0.25">
      <c r="A10" s="86" t="s">
        <v>95</v>
      </c>
      <c r="B10" s="86"/>
      <c r="C10" s="86"/>
      <c r="D10" s="86"/>
      <c r="E10" s="86" t="s">
        <v>96</v>
      </c>
      <c r="F10" s="86"/>
      <c r="G10" s="86"/>
      <c r="H10" s="86"/>
      <c r="I10" s="86"/>
      <c r="J10" s="86"/>
    </row>
    <row r="11" spans="1:10" ht="45.75" customHeight="1" x14ac:dyDescent="0.25">
      <c r="A11" s="95" t="s">
        <v>97</v>
      </c>
      <c r="B11" s="95"/>
      <c r="C11" s="95" t="s">
        <v>98</v>
      </c>
      <c r="D11" s="95"/>
      <c r="E11" s="109" t="s">
        <v>97</v>
      </c>
      <c r="F11" s="110"/>
      <c r="G11" s="111"/>
      <c r="H11" s="95" t="s">
        <v>98</v>
      </c>
      <c r="I11" s="95"/>
      <c r="J11" s="95"/>
    </row>
    <row r="12" spans="1:10" x14ac:dyDescent="0.25">
      <c r="A12" s="96">
        <f>ROUND(44321800/12/60.5,0)</f>
        <v>61049</v>
      </c>
      <c r="B12" s="96"/>
      <c r="C12" s="96">
        <f>ROUND(307500/12/65,0)</f>
        <v>394</v>
      </c>
      <c r="D12" s="96"/>
      <c r="E12" s="96">
        <f>ROUND(53459100/12/60.5,0)</f>
        <v>73635</v>
      </c>
      <c r="F12" s="96"/>
      <c r="G12" s="96"/>
      <c r="H12" s="96">
        <f>ROUND(388000/12/60.5,0)</f>
        <v>534</v>
      </c>
      <c r="I12" s="96"/>
      <c r="J12" s="96"/>
    </row>
    <row r="13" spans="1:10" x14ac:dyDescent="0.25">
      <c r="A13" s="1" t="s">
        <v>99</v>
      </c>
    </row>
    <row r="14" spans="1:10" ht="29.25" customHeight="1" x14ac:dyDescent="0.25">
      <c r="A14" s="97" t="s">
        <v>100</v>
      </c>
      <c r="B14" s="97"/>
      <c r="C14" s="97"/>
      <c r="D14" s="97"/>
      <c r="E14" s="97" t="s">
        <v>101</v>
      </c>
      <c r="F14" s="97"/>
      <c r="G14" s="97"/>
      <c r="H14" s="97" t="s">
        <v>102</v>
      </c>
      <c r="I14" s="97"/>
      <c r="J14" s="97"/>
    </row>
    <row r="15" spans="1:10" ht="44.25" customHeight="1" x14ac:dyDescent="0.25">
      <c r="A15" s="66" t="s">
        <v>217</v>
      </c>
      <c r="B15" s="66"/>
      <c r="C15" s="66"/>
      <c r="D15" s="66"/>
      <c r="E15" s="112" t="s">
        <v>216</v>
      </c>
      <c r="F15" s="113"/>
      <c r="G15" s="114"/>
      <c r="H15" s="82"/>
      <c r="I15" s="82"/>
      <c r="J15" s="82"/>
    </row>
    <row r="16" spans="1:10" ht="43.5" customHeight="1" x14ac:dyDescent="0.25">
      <c r="A16" s="66" t="s">
        <v>104</v>
      </c>
      <c r="B16" s="66"/>
      <c r="C16" s="66"/>
      <c r="D16" s="66"/>
      <c r="E16" s="115"/>
      <c r="F16" s="116"/>
      <c r="G16" s="117"/>
      <c r="H16" s="82"/>
      <c r="I16" s="82"/>
      <c r="J16" s="82"/>
    </row>
    <row r="17" spans="1:10" ht="74.25" customHeight="1" x14ac:dyDescent="0.25">
      <c r="A17" s="66" t="s">
        <v>218</v>
      </c>
      <c r="B17" s="66"/>
      <c r="C17" s="66"/>
      <c r="D17" s="66"/>
      <c r="E17" s="115"/>
      <c r="F17" s="116"/>
      <c r="G17" s="117"/>
      <c r="H17" s="82"/>
      <c r="I17" s="82"/>
      <c r="J17" s="82"/>
    </row>
    <row r="18" spans="1:10" ht="28.5" customHeight="1" x14ac:dyDescent="0.25">
      <c r="A18" s="66" t="s">
        <v>103</v>
      </c>
      <c r="B18" s="66"/>
      <c r="C18" s="66"/>
      <c r="D18" s="66"/>
      <c r="E18" s="115"/>
      <c r="F18" s="116"/>
      <c r="G18" s="117"/>
      <c r="H18" s="82"/>
      <c r="I18" s="82"/>
      <c r="J18" s="82"/>
    </row>
    <row r="19" spans="1:10" ht="58.5" customHeight="1" x14ac:dyDescent="0.25">
      <c r="A19" s="66" t="s">
        <v>219</v>
      </c>
      <c r="B19" s="66"/>
      <c r="C19" s="66"/>
      <c r="D19" s="66"/>
      <c r="E19" s="118"/>
      <c r="F19" s="119"/>
      <c r="G19" s="120"/>
      <c r="H19" s="82"/>
      <c r="I19" s="82"/>
      <c r="J19" s="82"/>
    </row>
    <row r="20" spans="1:10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0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</row>
  </sheetData>
  <mergeCells count="50">
    <mergeCell ref="E20:G20"/>
    <mergeCell ref="E21:G21"/>
    <mergeCell ref="E22:G22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E15:G19"/>
    <mergeCell ref="E14:G14"/>
    <mergeCell ref="E10:J10"/>
    <mergeCell ref="A11:B11"/>
    <mergeCell ref="A12:B12"/>
    <mergeCell ref="E11:G11"/>
    <mergeCell ref="E12:G12"/>
    <mergeCell ref="H11:J11"/>
    <mergeCell ref="H12:J12"/>
    <mergeCell ref="A10:D10"/>
    <mergeCell ref="E4:F4"/>
    <mergeCell ref="G4:I4"/>
    <mergeCell ref="E5:F5"/>
    <mergeCell ref="E6:F6"/>
    <mergeCell ref="A6:B6"/>
    <mergeCell ref="G5:I5"/>
    <mergeCell ref="G6:I6"/>
    <mergeCell ref="E2:I2"/>
    <mergeCell ref="E3:F3"/>
    <mergeCell ref="G3:I3"/>
    <mergeCell ref="A2:B3"/>
    <mergeCell ref="J2:J3"/>
    <mergeCell ref="A19:D19"/>
    <mergeCell ref="A20:D20"/>
    <mergeCell ref="A21:D21"/>
    <mergeCell ref="A22:D22"/>
    <mergeCell ref="C2:D2"/>
    <mergeCell ref="C11:D11"/>
    <mergeCell ref="C12:D12"/>
    <mergeCell ref="A14:D14"/>
    <mergeCell ref="A15:D15"/>
    <mergeCell ref="A16:D16"/>
    <mergeCell ref="A17:D17"/>
    <mergeCell ref="A18:D18"/>
    <mergeCell ref="A4:B4"/>
    <mergeCell ref="A5:B5"/>
    <mergeCell ref="A7:J7"/>
    <mergeCell ref="A9:J9"/>
  </mergeCells>
  <pageMargins left="0.70866141732283472" right="0.51181102362204722" top="0.35433070866141736" bottom="0.35433070866141736" header="0.11811023622047245" footer="0.1181102362204724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view="pageBreakPreview" zoomScale="60" zoomScaleNormal="100" workbookViewId="0">
      <selection activeCell="F6" sqref="F6"/>
    </sheetView>
  </sheetViews>
  <sheetFormatPr defaultRowHeight="14.4" x14ac:dyDescent="0.3"/>
  <cols>
    <col min="1" max="1" width="92" customWidth="1"/>
  </cols>
  <sheetData>
    <row r="1" spans="1:1" x14ac:dyDescent="0.3">
      <c r="A1" t="s">
        <v>105</v>
      </c>
    </row>
    <row r="2" spans="1:1" ht="19.5" customHeight="1" x14ac:dyDescent="0.3">
      <c r="A2" s="8" t="s">
        <v>106</v>
      </c>
    </row>
    <row r="3" spans="1:1" ht="153" customHeight="1" x14ac:dyDescent="0.3">
      <c r="A3" s="8" t="s">
        <v>235</v>
      </c>
    </row>
    <row r="4" spans="1:1" ht="138" customHeight="1" x14ac:dyDescent="0.3">
      <c r="A4" s="8" t="s">
        <v>238</v>
      </c>
    </row>
    <row r="5" spans="1:1" ht="178.5" customHeight="1" x14ac:dyDescent="0.3">
      <c r="A5" s="8" t="s">
        <v>236</v>
      </c>
    </row>
    <row r="6" spans="1:1" ht="100.8" x14ac:dyDescent="0.3">
      <c r="A6" s="8" t="s">
        <v>237</v>
      </c>
    </row>
    <row r="7" spans="1:1" x14ac:dyDescent="0.3">
      <c r="A7" s="8"/>
    </row>
    <row r="8" spans="1:1" x14ac:dyDescent="0.3">
      <c r="A8" s="8"/>
    </row>
    <row r="9" spans="1:1" x14ac:dyDescent="0.3">
      <c r="A9" s="8"/>
    </row>
    <row r="10" spans="1:1" ht="33.75" customHeight="1" x14ac:dyDescent="0.3">
      <c r="A10" s="8"/>
    </row>
    <row r="11" spans="1:1" x14ac:dyDescent="0.3">
      <c r="A11" s="15"/>
    </row>
    <row r="12" spans="1:1" x14ac:dyDescent="0.3">
      <c r="A12" s="15"/>
    </row>
    <row r="13" spans="1:1" x14ac:dyDescent="0.3">
      <c r="A13" s="15"/>
    </row>
    <row r="14" spans="1:1" ht="42.75" customHeight="1" x14ac:dyDescent="0.3">
      <c r="A14" s="15" t="s">
        <v>207</v>
      </c>
    </row>
  </sheetData>
  <pageMargins left="0.70866141732283472" right="0.31496062992125984" top="0.35433070866141736" bottom="0.35433070866141736" header="0.11811023622047245" footer="0.11811023622047245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view="pageBreakPreview" zoomScale="115" zoomScaleNormal="100" zoomScaleSheetLayoutView="115" workbookViewId="0">
      <selection activeCell="AN5" sqref="AN5"/>
    </sheetView>
  </sheetViews>
  <sheetFormatPr defaultRowHeight="14.4" x14ac:dyDescent="0.3"/>
  <cols>
    <col min="1" max="1" width="5.6640625" customWidth="1"/>
    <col min="2" max="2" width="24.33203125" customWidth="1"/>
    <col min="3" max="5" width="2.109375" customWidth="1"/>
    <col min="6" max="11" width="4" customWidth="1"/>
    <col min="12" max="13" width="2.88671875" customWidth="1"/>
    <col min="14" max="14" width="3.88671875" customWidth="1"/>
    <col min="15" max="17" width="2.88671875" customWidth="1"/>
    <col min="18" max="21" width="2.5546875" customWidth="1"/>
    <col min="22" max="24" width="14.33203125" style="46" hidden="1" customWidth="1"/>
    <col min="25" max="25" width="11.6640625" hidden="1" customWidth="1"/>
    <col min="26" max="32" width="0" hidden="1" customWidth="1"/>
    <col min="39" max="39" width="10.5546875" bestFit="1" customWidth="1"/>
    <col min="40" max="40" width="12.88671875" bestFit="1" customWidth="1"/>
  </cols>
  <sheetData>
    <row r="1" spans="1:40" ht="36" customHeight="1" x14ac:dyDescent="0.3">
      <c r="A1" s="125" t="s">
        <v>107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1:40" s="16" customFormat="1" ht="30" customHeight="1" x14ac:dyDescent="0.3">
      <c r="A2" s="126" t="s">
        <v>108</v>
      </c>
      <c r="B2" s="126" t="s">
        <v>109</v>
      </c>
      <c r="C2" s="126" t="s">
        <v>110</v>
      </c>
      <c r="D2" s="126"/>
      <c r="E2" s="126"/>
      <c r="F2" s="126" t="s">
        <v>111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 t="s">
        <v>112</v>
      </c>
      <c r="S2" s="126"/>
      <c r="T2" s="126"/>
      <c r="U2" s="126"/>
      <c r="V2" s="47"/>
      <c r="W2" s="47"/>
      <c r="X2" s="47"/>
    </row>
    <row r="3" spans="1:40" s="8" customFormat="1" ht="90.75" customHeight="1" x14ac:dyDescent="0.3">
      <c r="A3" s="126"/>
      <c r="B3" s="126"/>
      <c r="C3" s="126"/>
      <c r="D3" s="126"/>
      <c r="E3" s="126"/>
      <c r="F3" s="126" t="s">
        <v>85</v>
      </c>
      <c r="G3" s="126"/>
      <c r="H3" s="126"/>
      <c r="I3" s="126" t="s">
        <v>86</v>
      </c>
      <c r="J3" s="126"/>
      <c r="K3" s="126"/>
      <c r="L3" s="126" t="s">
        <v>113</v>
      </c>
      <c r="M3" s="126"/>
      <c r="N3" s="126"/>
      <c r="O3" s="126" t="s">
        <v>114</v>
      </c>
      <c r="P3" s="126"/>
      <c r="Q3" s="126"/>
      <c r="R3" s="126"/>
      <c r="S3" s="126"/>
      <c r="T3" s="126"/>
      <c r="U3" s="126"/>
      <c r="V3" s="48">
        <v>2015</v>
      </c>
      <c r="W3" s="48">
        <v>2016</v>
      </c>
      <c r="X3" s="48"/>
    </row>
    <row r="4" spans="1:40" s="8" customFormat="1" x14ac:dyDescent="0.3">
      <c r="A4" s="17">
        <v>1</v>
      </c>
      <c r="B4" s="17">
        <v>2</v>
      </c>
      <c r="C4" s="126">
        <v>3</v>
      </c>
      <c r="D4" s="126"/>
      <c r="E4" s="126"/>
      <c r="F4" s="126">
        <v>4</v>
      </c>
      <c r="G4" s="126"/>
      <c r="H4" s="126"/>
      <c r="I4" s="126">
        <v>5</v>
      </c>
      <c r="J4" s="126"/>
      <c r="K4" s="126"/>
      <c r="L4" s="126">
        <v>6</v>
      </c>
      <c r="M4" s="126"/>
      <c r="N4" s="126"/>
      <c r="O4" s="126">
        <v>7</v>
      </c>
      <c r="P4" s="126"/>
      <c r="Q4" s="126"/>
      <c r="R4" s="126">
        <v>8</v>
      </c>
      <c r="S4" s="126"/>
      <c r="T4" s="126"/>
      <c r="U4" s="126"/>
      <c r="V4" s="48" t="s">
        <v>209</v>
      </c>
      <c r="W4" s="48"/>
      <c r="X4" s="48"/>
    </row>
    <row r="5" spans="1:40" s="8" customFormat="1" ht="43.2" x14ac:dyDescent="0.3">
      <c r="A5" s="17">
        <v>1</v>
      </c>
      <c r="B5" s="18" t="s">
        <v>116</v>
      </c>
      <c r="C5" s="126" t="s">
        <v>115</v>
      </c>
      <c r="D5" s="126"/>
      <c r="E5" s="126"/>
      <c r="F5" s="121">
        <f>134712083.63+11236043.23+794676.61</f>
        <v>146742803.47</v>
      </c>
      <c r="G5" s="121"/>
      <c r="H5" s="121"/>
      <c r="I5" s="121">
        <f>132521028.85+11236043.23+924194.23</f>
        <v>144681266.30999997</v>
      </c>
      <c r="J5" s="121"/>
      <c r="K5" s="121"/>
      <c r="L5" s="121">
        <f>I5-F5</f>
        <v>-2061537.1600000262</v>
      </c>
      <c r="M5" s="121"/>
      <c r="N5" s="121"/>
      <c r="O5" s="128">
        <f>L5/F5*100</f>
        <v>-1.4048642326923277</v>
      </c>
      <c r="P5" s="128"/>
      <c r="Q5" s="128"/>
      <c r="R5" s="127"/>
      <c r="S5" s="127"/>
      <c r="T5" s="127"/>
      <c r="U5" s="127"/>
      <c r="V5" s="48">
        <f>228991980.89+11323043.23+623306.03</f>
        <v>240938330.14999998</v>
      </c>
      <c r="W5" s="48">
        <f>226664888.41+11323043.23+580679.21</f>
        <v>238568610.84999999</v>
      </c>
      <c r="X5" s="43">
        <f>W5-V5</f>
        <v>-2369719.2999999821</v>
      </c>
      <c r="Y5" s="44">
        <f>X5/V5*100</f>
        <v>-0.98353769552759662</v>
      </c>
      <c r="AG5" s="121">
        <f>794676.61+226538634.23+11236043.23</f>
        <v>238569354.06999999</v>
      </c>
      <c r="AH5" s="121"/>
      <c r="AI5" s="121"/>
      <c r="AJ5" s="121">
        <f>924194.23+227654585.78+11236043.23</f>
        <v>239814823.23999998</v>
      </c>
      <c r="AK5" s="121"/>
      <c r="AL5" s="121"/>
      <c r="AM5" s="59">
        <f>AJ5-AG5</f>
        <v>1245469.1699999869</v>
      </c>
      <c r="AN5" s="8">
        <f>AM5/AG5*100</f>
        <v>0.52205748506765326</v>
      </c>
    </row>
    <row r="6" spans="1:40" s="8" customFormat="1" ht="100.8" x14ac:dyDescent="0.3">
      <c r="A6" s="17">
        <v>2</v>
      </c>
      <c r="B6" s="18" t="s">
        <v>117</v>
      </c>
      <c r="C6" s="126" t="s">
        <v>115</v>
      </c>
      <c r="D6" s="126"/>
      <c r="E6" s="126"/>
      <c r="F6" s="127">
        <v>0</v>
      </c>
      <c r="G6" s="127"/>
      <c r="H6" s="127"/>
      <c r="I6" s="127">
        <v>0</v>
      </c>
      <c r="J6" s="127"/>
      <c r="K6" s="127"/>
      <c r="L6" s="127">
        <v>0</v>
      </c>
      <c r="M6" s="127"/>
      <c r="N6" s="127"/>
      <c r="O6" s="127">
        <v>0</v>
      </c>
      <c r="P6" s="127"/>
      <c r="Q6" s="127"/>
      <c r="R6" s="127"/>
      <c r="S6" s="127"/>
      <c r="T6" s="127"/>
      <c r="U6" s="127"/>
      <c r="V6" s="48">
        <v>49061219.18</v>
      </c>
      <c r="W6" s="48">
        <v>46331699.340000004</v>
      </c>
      <c r="X6" s="43">
        <f>W6-V6</f>
        <v>-2729519.8399999961</v>
      </c>
      <c r="Y6" s="44">
        <f>X6/V6*100</f>
        <v>-5.5634977801625762</v>
      </c>
      <c r="AG6" s="122">
        <f>46159606.16</f>
        <v>46159606.159999996</v>
      </c>
      <c r="AH6" s="122"/>
      <c r="AI6" s="123"/>
      <c r="AJ6" s="124">
        <f>46872571.71</f>
        <v>46872571.710000001</v>
      </c>
      <c r="AK6" s="122"/>
      <c r="AL6" s="122"/>
      <c r="AM6" s="59">
        <f>AJ6-AG6</f>
        <v>712965.55000000447</v>
      </c>
      <c r="AN6" s="8">
        <f>AM6/AG6*100</f>
        <v>1.5445659296327161</v>
      </c>
    </row>
    <row r="7" spans="1:40" s="8" customFormat="1" x14ac:dyDescent="0.3">
      <c r="A7" s="129" t="s">
        <v>118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1"/>
      <c r="V7" s="48"/>
      <c r="W7" s="48"/>
      <c r="X7" s="48"/>
    </row>
    <row r="8" spans="1:40" s="8" customFormat="1" ht="30.75" customHeight="1" x14ac:dyDescent="0.3">
      <c r="A8" s="129" t="s">
        <v>119</v>
      </c>
      <c r="B8" s="131"/>
      <c r="C8" s="126" t="s">
        <v>115</v>
      </c>
      <c r="D8" s="126"/>
      <c r="E8" s="126"/>
      <c r="F8" s="127">
        <v>0</v>
      </c>
      <c r="G8" s="127"/>
      <c r="H8" s="127"/>
      <c r="I8" s="127">
        <v>0</v>
      </c>
      <c r="J8" s="127"/>
      <c r="K8" s="127"/>
      <c r="L8" s="127">
        <v>0</v>
      </c>
      <c r="M8" s="127"/>
      <c r="N8" s="127"/>
      <c r="O8" s="127">
        <v>0</v>
      </c>
      <c r="P8" s="127"/>
      <c r="Q8" s="127"/>
      <c r="R8" s="127"/>
      <c r="S8" s="127"/>
      <c r="T8" s="127"/>
      <c r="U8" s="127"/>
      <c r="V8" s="48"/>
      <c r="W8" s="48"/>
      <c r="X8" s="48"/>
    </row>
    <row r="9" spans="1:40" s="8" customFormat="1" ht="46.5" customHeight="1" x14ac:dyDescent="0.3">
      <c r="A9" s="129" t="s">
        <v>120</v>
      </c>
      <c r="B9" s="131"/>
      <c r="C9" s="126" t="s">
        <v>115</v>
      </c>
      <c r="D9" s="126"/>
      <c r="E9" s="126"/>
      <c r="F9" s="127">
        <v>0</v>
      </c>
      <c r="G9" s="127"/>
      <c r="H9" s="127"/>
      <c r="I9" s="127">
        <v>0</v>
      </c>
      <c r="J9" s="127"/>
      <c r="K9" s="127"/>
      <c r="L9" s="127">
        <v>0</v>
      </c>
      <c r="M9" s="127"/>
      <c r="N9" s="127"/>
      <c r="O9" s="127">
        <v>0</v>
      </c>
      <c r="P9" s="127"/>
      <c r="Q9" s="127"/>
      <c r="R9" s="127"/>
      <c r="S9" s="127"/>
      <c r="T9" s="127"/>
      <c r="U9" s="127"/>
      <c r="V9" s="48"/>
      <c r="W9" s="48"/>
      <c r="X9" s="48"/>
    </row>
    <row r="10" spans="1:40" s="8" customFormat="1" ht="28.8" x14ac:dyDescent="0.3">
      <c r="A10" s="17">
        <v>3</v>
      </c>
      <c r="B10" s="18" t="s">
        <v>121</v>
      </c>
      <c r="C10" s="126" t="s">
        <v>115</v>
      </c>
      <c r="D10" s="126"/>
      <c r="E10" s="126"/>
      <c r="F10" s="127">
        <v>0</v>
      </c>
      <c r="G10" s="127"/>
      <c r="H10" s="127"/>
      <c r="I10" s="127">
        <v>0</v>
      </c>
      <c r="J10" s="127"/>
      <c r="K10" s="127"/>
      <c r="L10" s="127">
        <v>0</v>
      </c>
      <c r="M10" s="127"/>
      <c r="N10" s="127"/>
      <c r="O10" s="127">
        <v>0</v>
      </c>
      <c r="P10" s="127"/>
      <c r="Q10" s="127"/>
      <c r="R10" s="127"/>
      <c r="S10" s="127"/>
      <c r="T10" s="127"/>
      <c r="U10" s="127"/>
      <c r="V10" s="48"/>
      <c r="W10" s="48"/>
      <c r="X10" s="48"/>
    </row>
    <row r="11" spans="1:40" s="8" customFormat="1" x14ac:dyDescent="0.3">
      <c r="A11" s="129" t="s">
        <v>122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  <c r="V11" s="48"/>
      <c r="W11" s="48"/>
      <c r="X11" s="48"/>
    </row>
    <row r="12" spans="1:40" s="8" customFormat="1" ht="29.25" customHeight="1" x14ac:dyDescent="0.3">
      <c r="A12" s="129" t="s">
        <v>123</v>
      </c>
      <c r="B12" s="131"/>
      <c r="C12" s="126" t="s">
        <v>115</v>
      </c>
      <c r="D12" s="126"/>
      <c r="E12" s="126"/>
      <c r="F12" s="127">
        <v>0</v>
      </c>
      <c r="G12" s="127"/>
      <c r="H12" s="127"/>
      <c r="I12" s="127">
        <v>0</v>
      </c>
      <c r="J12" s="127"/>
      <c r="K12" s="127"/>
      <c r="L12" s="127">
        <v>0</v>
      </c>
      <c r="M12" s="127"/>
      <c r="N12" s="127"/>
      <c r="O12" s="127">
        <v>0</v>
      </c>
      <c r="P12" s="127"/>
      <c r="Q12" s="127"/>
      <c r="R12" s="127"/>
      <c r="S12" s="127"/>
      <c r="T12" s="127"/>
      <c r="U12" s="127"/>
      <c r="V12" s="48"/>
      <c r="W12" s="48"/>
      <c r="X12" s="48"/>
    </row>
    <row r="13" spans="1:40" s="8" customFormat="1" ht="28.8" x14ac:dyDescent="0.3">
      <c r="A13" s="17">
        <v>4</v>
      </c>
      <c r="B13" s="18" t="s">
        <v>124</v>
      </c>
      <c r="C13" s="126" t="s">
        <v>115</v>
      </c>
      <c r="D13" s="126"/>
      <c r="E13" s="126"/>
      <c r="F13" s="127">
        <v>0</v>
      </c>
      <c r="G13" s="127"/>
      <c r="H13" s="127"/>
      <c r="I13" s="127">
        <v>0</v>
      </c>
      <c r="J13" s="127"/>
      <c r="K13" s="127"/>
      <c r="L13" s="127">
        <v>0</v>
      </c>
      <c r="M13" s="127"/>
      <c r="N13" s="127"/>
      <c r="O13" s="127">
        <v>0</v>
      </c>
      <c r="P13" s="127"/>
      <c r="Q13" s="127"/>
      <c r="R13" s="127"/>
      <c r="S13" s="127"/>
      <c r="T13" s="127"/>
      <c r="U13" s="127"/>
      <c r="V13" s="48"/>
      <c r="W13" s="48"/>
      <c r="X13" s="48"/>
    </row>
    <row r="14" spans="1:40" s="8" customFormat="1" x14ac:dyDescent="0.3">
      <c r="A14" s="129" t="s">
        <v>122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1"/>
      <c r="V14" s="48"/>
      <c r="W14" s="48"/>
      <c r="X14" s="48"/>
    </row>
    <row r="15" spans="1:40" s="8" customFormat="1" ht="30.75" customHeight="1" x14ac:dyDescent="0.3">
      <c r="A15" s="129" t="s">
        <v>125</v>
      </c>
      <c r="B15" s="131"/>
      <c r="C15" s="126" t="s">
        <v>115</v>
      </c>
      <c r="D15" s="126"/>
      <c r="E15" s="126"/>
      <c r="F15" s="127">
        <v>0</v>
      </c>
      <c r="G15" s="127"/>
      <c r="H15" s="127"/>
      <c r="I15" s="127">
        <v>0</v>
      </c>
      <c r="J15" s="127"/>
      <c r="K15" s="127"/>
      <c r="L15" s="127">
        <v>0</v>
      </c>
      <c r="M15" s="127"/>
      <c r="N15" s="127"/>
      <c r="O15" s="127">
        <v>0</v>
      </c>
      <c r="P15" s="127"/>
      <c r="Q15" s="127"/>
      <c r="R15" s="127"/>
      <c r="S15" s="127"/>
      <c r="T15" s="127"/>
      <c r="U15" s="127"/>
      <c r="V15" s="48"/>
      <c r="W15" s="48"/>
      <c r="X15" s="48"/>
    </row>
    <row r="16" spans="1:40" s="8" customFormat="1" ht="28.8" x14ac:dyDescent="0.3">
      <c r="A16" s="17">
        <v>5</v>
      </c>
      <c r="B16" s="18" t="s">
        <v>126</v>
      </c>
      <c r="C16" s="126" t="s">
        <v>115</v>
      </c>
      <c r="D16" s="126"/>
      <c r="E16" s="126"/>
      <c r="F16" s="121">
        <v>146763680.72</v>
      </c>
      <c r="G16" s="121"/>
      <c r="H16" s="121"/>
      <c r="I16" s="121">
        <v>145497765.21000001</v>
      </c>
      <c r="J16" s="121"/>
      <c r="K16" s="121"/>
      <c r="L16" s="121">
        <f>I16-F16</f>
        <v>-1265915.5099999905</v>
      </c>
      <c r="M16" s="121"/>
      <c r="N16" s="121"/>
      <c r="O16" s="128">
        <f>L16/F16*100</f>
        <v>-0.86255366708548331</v>
      </c>
      <c r="P16" s="128"/>
      <c r="Q16" s="128"/>
      <c r="R16" s="127"/>
      <c r="S16" s="127"/>
      <c r="T16" s="127"/>
      <c r="U16" s="127"/>
      <c r="V16" s="48"/>
      <c r="W16" s="48"/>
      <c r="X16" s="48"/>
    </row>
  </sheetData>
  <mergeCells count="81">
    <mergeCell ref="A9:B9"/>
    <mergeCell ref="R16:U16"/>
    <mergeCell ref="R10:U10"/>
    <mergeCell ref="R12:U12"/>
    <mergeCell ref="R13:U13"/>
    <mergeCell ref="R15:U15"/>
    <mergeCell ref="A11:U11"/>
    <mergeCell ref="A12:B12"/>
    <mergeCell ref="A14:U14"/>
    <mergeCell ref="A15:B15"/>
    <mergeCell ref="R9:U9"/>
    <mergeCell ref="O15:Q15"/>
    <mergeCell ref="O16:Q16"/>
    <mergeCell ref="O9:Q9"/>
    <mergeCell ref="O10:Q10"/>
    <mergeCell ref="O12:Q12"/>
    <mergeCell ref="B2:B3"/>
    <mergeCell ref="A2:A3"/>
    <mergeCell ref="C2:E3"/>
    <mergeCell ref="R2:U3"/>
    <mergeCell ref="O3:Q3"/>
    <mergeCell ref="L3:N3"/>
    <mergeCell ref="O8:Q8"/>
    <mergeCell ref="A7:U7"/>
    <mergeCell ref="A8:B8"/>
    <mergeCell ref="R4:U4"/>
    <mergeCell ref="R5:U5"/>
    <mergeCell ref="R6:U6"/>
    <mergeCell ref="R8:U8"/>
    <mergeCell ref="L4:N4"/>
    <mergeCell ref="L5:N5"/>
    <mergeCell ref="L6:N6"/>
    <mergeCell ref="L8:N8"/>
    <mergeCell ref="F8:H8"/>
    <mergeCell ref="C8:E8"/>
    <mergeCell ref="O13:Q13"/>
    <mergeCell ref="L12:N12"/>
    <mergeCell ref="L13:N13"/>
    <mergeCell ref="L15:N15"/>
    <mergeCell ref="L16:N16"/>
    <mergeCell ref="L9:N9"/>
    <mergeCell ref="L10:N10"/>
    <mergeCell ref="I12:K12"/>
    <mergeCell ref="I13:K13"/>
    <mergeCell ref="I15:K15"/>
    <mergeCell ref="I16:K16"/>
    <mergeCell ref="I3:K3"/>
    <mergeCell ref="I4:K4"/>
    <mergeCell ref="I5:K5"/>
    <mergeCell ref="I6:K6"/>
    <mergeCell ref="I8:K8"/>
    <mergeCell ref="I9:K9"/>
    <mergeCell ref="I10:K10"/>
    <mergeCell ref="F9:H9"/>
    <mergeCell ref="C15:E15"/>
    <mergeCell ref="C16:E16"/>
    <mergeCell ref="C9:E9"/>
    <mergeCell ref="C10:E10"/>
    <mergeCell ref="C12:E12"/>
    <mergeCell ref="C13:E13"/>
    <mergeCell ref="F16:H16"/>
    <mergeCell ref="F10:H10"/>
    <mergeCell ref="F12:H12"/>
    <mergeCell ref="F13:H13"/>
    <mergeCell ref="F15:H15"/>
    <mergeCell ref="AG5:AI5"/>
    <mergeCell ref="AJ5:AL5"/>
    <mergeCell ref="AG6:AI6"/>
    <mergeCell ref="AJ6:AL6"/>
    <mergeCell ref="A1:U1"/>
    <mergeCell ref="F3:H3"/>
    <mergeCell ref="F4:H4"/>
    <mergeCell ref="F5:H5"/>
    <mergeCell ref="F6:H6"/>
    <mergeCell ref="C4:E4"/>
    <mergeCell ref="C5:E5"/>
    <mergeCell ref="C6:E6"/>
    <mergeCell ref="O4:Q4"/>
    <mergeCell ref="O5:Q5"/>
    <mergeCell ref="O6:Q6"/>
    <mergeCell ref="F2:Q2"/>
  </mergeCells>
  <pageMargins left="0.70866141732283472" right="0.51181102362204722" top="0.35433070866141736" bottom="0.35433070866141736" header="0.19685039370078741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Normal="100" zoomScaleSheetLayoutView="100" workbookViewId="0">
      <selection activeCell="A28" sqref="A28:P28"/>
    </sheetView>
  </sheetViews>
  <sheetFormatPr defaultRowHeight="14.4" x14ac:dyDescent="0.3"/>
  <cols>
    <col min="1" max="1" width="5.6640625" customWidth="1"/>
    <col min="2" max="2" width="24.33203125" customWidth="1"/>
    <col min="3" max="5" width="2.109375" customWidth="1"/>
    <col min="6" max="11" width="4" customWidth="1"/>
    <col min="12" max="17" width="2.88671875" customWidth="1"/>
    <col min="18" max="21" width="2.5546875" customWidth="1"/>
    <col min="22" max="24" width="4" customWidth="1"/>
  </cols>
  <sheetData>
    <row r="1" spans="1:21" s="8" customFormat="1" ht="15" customHeight="1" x14ac:dyDescent="0.3">
      <c r="A1" s="142" t="s">
        <v>128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s="13" customFormat="1" ht="15" customHeight="1" x14ac:dyDescent="0.25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97" t="s">
        <v>127</v>
      </c>
      <c r="R2" s="97"/>
      <c r="S2" s="97"/>
      <c r="T2" s="97"/>
      <c r="U2" s="97"/>
    </row>
    <row r="3" spans="1:21" s="13" customFormat="1" ht="13.8" x14ac:dyDescent="0.25">
      <c r="A3" s="86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 t="s">
        <v>214</v>
      </c>
      <c r="R3" s="86"/>
      <c r="S3" s="86"/>
      <c r="T3" s="86"/>
      <c r="U3" s="86"/>
    </row>
    <row r="4" spans="1:21" s="13" customFormat="1" ht="31.5" customHeight="1" x14ac:dyDescent="0.25">
      <c r="A4" s="91" t="s">
        <v>193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132" t="s">
        <v>194</v>
      </c>
      <c r="R4" s="132"/>
      <c r="S4" s="132"/>
      <c r="T4" s="132"/>
      <c r="U4" s="133"/>
    </row>
    <row r="5" spans="1:21" s="13" customFormat="1" ht="13.8" x14ac:dyDescent="0.25">
      <c r="A5" s="82" t="s">
        <v>212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132" t="s">
        <v>213</v>
      </c>
      <c r="R5" s="132"/>
      <c r="S5" s="132"/>
      <c r="T5" s="132"/>
      <c r="U5" s="133"/>
    </row>
    <row r="6" spans="1:21" s="13" customFormat="1" ht="13.8" x14ac:dyDescent="0.25">
      <c r="A6" s="82" t="s">
        <v>53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132">
        <v>200</v>
      </c>
      <c r="R6" s="132"/>
      <c r="S6" s="132"/>
      <c r="T6" s="132"/>
      <c r="U6" s="133"/>
    </row>
    <row r="7" spans="1:21" s="13" customFormat="1" ht="13.8" x14ac:dyDescent="0.25">
      <c r="A7" s="82" t="s">
        <v>54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132">
        <v>500</v>
      </c>
      <c r="R7" s="132"/>
      <c r="S7" s="132"/>
      <c r="T7" s="132"/>
      <c r="U7" s="133"/>
    </row>
    <row r="8" spans="1:21" s="50" customFormat="1" ht="13.5" customHeight="1" x14ac:dyDescent="0.25">
      <c r="A8" s="66" t="s">
        <v>220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132">
        <v>5</v>
      </c>
      <c r="R8" s="132"/>
      <c r="S8" s="132"/>
      <c r="T8" s="132"/>
      <c r="U8" s="133"/>
    </row>
    <row r="9" spans="1:21" s="13" customFormat="1" ht="27" customHeight="1" x14ac:dyDescent="0.25">
      <c r="A9" s="66" t="s">
        <v>195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32" t="s">
        <v>197</v>
      </c>
      <c r="R9" s="132"/>
      <c r="S9" s="132"/>
      <c r="T9" s="132"/>
      <c r="U9" s="133"/>
    </row>
    <row r="10" spans="1:21" s="13" customFormat="1" ht="29.25" customHeight="1" x14ac:dyDescent="0.25">
      <c r="A10" s="66" t="s">
        <v>196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132" t="s">
        <v>198</v>
      </c>
      <c r="R10" s="132"/>
      <c r="S10" s="132"/>
      <c r="T10" s="132"/>
      <c r="U10" s="133"/>
    </row>
    <row r="11" spans="1:21" s="50" customFormat="1" ht="15.75" customHeight="1" x14ac:dyDescent="0.25">
      <c r="A11" s="66" t="s">
        <v>221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132" t="s">
        <v>222</v>
      </c>
      <c r="R11" s="132"/>
      <c r="S11" s="132"/>
      <c r="T11" s="132"/>
      <c r="U11" s="133"/>
    </row>
    <row r="12" spans="1:21" s="50" customFormat="1" ht="15.75" customHeight="1" x14ac:dyDescent="0.25">
      <c r="A12" s="66" t="s">
        <v>223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132" t="s">
        <v>224</v>
      </c>
      <c r="R12" s="132"/>
      <c r="S12" s="132"/>
      <c r="T12" s="132"/>
      <c r="U12" s="133"/>
    </row>
    <row r="13" spans="1:21" s="13" customFormat="1" ht="15.75" customHeight="1" x14ac:dyDescent="0.25">
      <c r="A13" s="66" t="s">
        <v>56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132">
        <v>6000</v>
      </c>
      <c r="R13" s="132"/>
      <c r="S13" s="132"/>
      <c r="T13" s="132"/>
      <c r="U13" s="133"/>
    </row>
    <row r="14" spans="1:21" s="13" customFormat="1" ht="15" customHeight="1" x14ac:dyDescent="0.25">
      <c r="A14" s="82" t="s">
        <v>57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32">
        <v>4000</v>
      </c>
      <c r="R14" s="132"/>
      <c r="S14" s="132"/>
      <c r="T14" s="132"/>
      <c r="U14" s="133"/>
    </row>
    <row r="15" spans="1:21" s="13" customFormat="1" ht="13.8" x14ac:dyDescent="0.25">
      <c r="A15" s="82" t="s">
        <v>58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132">
        <v>4000</v>
      </c>
      <c r="R15" s="132"/>
      <c r="S15" s="132"/>
      <c r="T15" s="132"/>
      <c r="U15" s="133"/>
    </row>
    <row r="16" spans="1:21" s="50" customFormat="1" ht="13.8" x14ac:dyDescent="0.25">
      <c r="A16" s="82" t="s">
        <v>225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132" t="s">
        <v>211</v>
      </c>
      <c r="R16" s="132"/>
      <c r="S16" s="132"/>
      <c r="T16" s="132"/>
      <c r="U16" s="133"/>
    </row>
    <row r="17" spans="1:21" s="13" customFormat="1" ht="13.8" x14ac:dyDescent="0.25">
      <c r="A17" s="82" t="s">
        <v>199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132">
        <v>2000</v>
      </c>
      <c r="R17" s="132"/>
      <c r="S17" s="132"/>
      <c r="T17" s="132"/>
      <c r="U17" s="133"/>
    </row>
    <row r="18" spans="1:21" s="13" customFormat="1" ht="13.8" x14ac:dyDescent="0.25">
      <c r="A18" s="82" t="s">
        <v>60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32">
        <v>4000</v>
      </c>
      <c r="R18" s="132"/>
      <c r="S18" s="132"/>
      <c r="T18" s="132"/>
      <c r="U18" s="133"/>
    </row>
    <row r="19" spans="1:21" s="13" customFormat="1" ht="13.8" x14ac:dyDescent="0.25">
      <c r="A19" s="82" t="s">
        <v>61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132">
        <v>2000</v>
      </c>
      <c r="R19" s="132"/>
      <c r="S19" s="132"/>
      <c r="T19" s="132"/>
      <c r="U19" s="133"/>
    </row>
    <row r="20" spans="1:21" s="13" customFormat="1" ht="13.8" x14ac:dyDescent="0.25">
      <c r="A20" s="82" t="s">
        <v>62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132">
        <v>4000</v>
      </c>
      <c r="R20" s="132"/>
      <c r="S20" s="132"/>
      <c r="T20" s="132"/>
      <c r="U20" s="133"/>
    </row>
    <row r="21" spans="1:21" s="13" customFormat="1" ht="13.8" x14ac:dyDescent="0.25">
      <c r="A21" s="82" t="s">
        <v>63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132">
        <v>2500</v>
      </c>
      <c r="R21" s="132"/>
      <c r="S21" s="132"/>
      <c r="T21" s="132"/>
      <c r="U21" s="133"/>
    </row>
    <row r="22" spans="1:21" s="50" customFormat="1" ht="13.8" x14ac:dyDescent="0.25">
      <c r="A22" s="82" t="s">
        <v>64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132">
        <v>2000</v>
      </c>
      <c r="R22" s="132"/>
      <c r="S22" s="132"/>
      <c r="T22" s="132"/>
      <c r="U22" s="133"/>
    </row>
    <row r="23" spans="1:21" s="13" customFormat="1" ht="13.8" x14ac:dyDescent="0.25">
      <c r="A23" s="82" t="s">
        <v>229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132">
        <v>2000</v>
      </c>
      <c r="R23" s="132"/>
      <c r="S23" s="132"/>
      <c r="T23" s="132"/>
      <c r="U23" s="133"/>
    </row>
    <row r="24" spans="1:21" s="13" customFormat="1" ht="13.8" x14ac:dyDescent="0.25">
      <c r="A24" s="82" t="s">
        <v>65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132">
        <v>7000</v>
      </c>
      <c r="R24" s="132"/>
      <c r="S24" s="132"/>
      <c r="T24" s="132"/>
      <c r="U24" s="133"/>
    </row>
    <row r="25" spans="1:21" s="13" customFormat="1" ht="13.8" x14ac:dyDescent="0.25">
      <c r="A25" s="82" t="s">
        <v>66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132">
        <v>5000</v>
      </c>
      <c r="R25" s="132"/>
      <c r="S25" s="132"/>
      <c r="T25" s="132"/>
      <c r="U25" s="133"/>
    </row>
    <row r="26" spans="1:21" s="13" customFormat="1" ht="13.8" x14ac:dyDescent="0.25">
      <c r="A26" s="82" t="s">
        <v>67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132">
        <v>2000</v>
      </c>
      <c r="R26" s="132"/>
      <c r="S26" s="132"/>
      <c r="T26" s="132"/>
      <c r="U26" s="133"/>
    </row>
    <row r="27" spans="1:21" s="45" customFormat="1" ht="13.8" x14ac:dyDescent="0.25">
      <c r="A27" s="82" t="s">
        <v>200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132" t="s">
        <v>201</v>
      </c>
      <c r="R27" s="132"/>
      <c r="S27" s="132"/>
      <c r="T27" s="132"/>
      <c r="U27" s="133"/>
    </row>
    <row r="28" spans="1:21" s="13" customFormat="1" ht="262.5" customHeight="1" x14ac:dyDescent="0.25">
      <c r="A28" s="136" t="s">
        <v>69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  <c r="Q28" s="139" t="s">
        <v>202</v>
      </c>
      <c r="R28" s="140"/>
      <c r="S28" s="140"/>
      <c r="T28" s="140"/>
      <c r="U28" s="141"/>
    </row>
    <row r="29" spans="1:21" s="13" customFormat="1" ht="13.8" x14ac:dyDescent="0.25">
      <c r="A29" s="82" t="s">
        <v>226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132">
        <v>200</v>
      </c>
      <c r="R29" s="132"/>
      <c r="S29" s="132"/>
      <c r="T29" s="132"/>
      <c r="U29" s="133"/>
    </row>
    <row r="30" spans="1:21" s="40" customFormat="1" ht="13.8" x14ac:dyDescent="0.25">
      <c r="A30" s="82" t="s">
        <v>228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134" t="s">
        <v>227</v>
      </c>
      <c r="R30" s="134"/>
      <c r="S30" s="134"/>
      <c r="T30" s="134"/>
      <c r="U30" s="135"/>
    </row>
    <row r="31" spans="1:21" s="13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</sheetData>
  <mergeCells count="59">
    <mergeCell ref="A4:P4"/>
    <mergeCell ref="Q4:U4"/>
    <mergeCell ref="A1:U1"/>
    <mergeCell ref="A2:P2"/>
    <mergeCell ref="Q2:U2"/>
    <mergeCell ref="A3:P3"/>
    <mergeCell ref="Q3:U3"/>
    <mergeCell ref="A9:P9"/>
    <mergeCell ref="Q9:U9"/>
    <mergeCell ref="A10:P10"/>
    <mergeCell ref="Q10:U10"/>
    <mergeCell ref="A5:P5"/>
    <mergeCell ref="Q5:U5"/>
    <mergeCell ref="A6:P6"/>
    <mergeCell ref="Q6:U6"/>
    <mergeCell ref="A7:P7"/>
    <mergeCell ref="Q7:U7"/>
    <mergeCell ref="A8:P8"/>
    <mergeCell ref="Q8:U8"/>
    <mergeCell ref="A17:P17"/>
    <mergeCell ref="Q17:U17"/>
    <mergeCell ref="A18:P18"/>
    <mergeCell ref="Q18:U18"/>
    <mergeCell ref="A19:P19"/>
    <mergeCell ref="Q19:U19"/>
    <mergeCell ref="A30:P30"/>
    <mergeCell ref="Q30:U30"/>
    <mergeCell ref="A27:P27"/>
    <mergeCell ref="Q27:U27"/>
    <mergeCell ref="A20:P20"/>
    <mergeCell ref="Q20:U20"/>
    <mergeCell ref="A21:P21"/>
    <mergeCell ref="Q21:U21"/>
    <mergeCell ref="A23:P23"/>
    <mergeCell ref="Q23:U23"/>
    <mergeCell ref="A22:P22"/>
    <mergeCell ref="Q22:U22"/>
    <mergeCell ref="A29:P29"/>
    <mergeCell ref="Q29:U29"/>
    <mergeCell ref="A28:P28"/>
    <mergeCell ref="Q28:U28"/>
    <mergeCell ref="A24:P24"/>
    <mergeCell ref="Q24:U24"/>
    <mergeCell ref="A25:P25"/>
    <mergeCell ref="Q25:U25"/>
    <mergeCell ref="A26:P26"/>
    <mergeCell ref="Q26:U26"/>
    <mergeCell ref="A12:P12"/>
    <mergeCell ref="Q12:U12"/>
    <mergeCell ref="A11:P11"/>
    <mergeCell ref="Q11:U11"/>
    <mergeCell ref="A16:P16"/>
    <mergeCell ref="Q16:U16"/>
    <mergeCell ref="A13:P13"/>
    <mergeCell ref="Q13:U13"/>
    <mergeCell ref="A14:P14"/>
    <mergeCell ref="Q14:U14"/>
    <mergeCell ref="A15:P15"/>
    <mergeCell ref="Q15:U15"/>
  </mergeCells>
  <pageMargins left="0.70866141732283472" right="0.51181102362204722" top="0.35433070866141736" bottom="0.35433070866141736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activeCell="M11" sqref="M11"/>
    </sheetView>
  </sheetViews>
  <sheetFormatPr defaultRowHeight="14.4" x14ac:dyDescent="0.3"/>
  <cols>
    <col min="2" max="11" width="6.44140625" customWidth="1"/>
    <col min="12" max="13" width="8.44140625" customWidth="1"/>
    <col min="14" max="14" width="14" customWidth="1"/>
  </cols>
  <sheetData>
    <row r="1" spans="1:21" ht="47.25" customHeight="1" x14ac:dyDescent="0.3">
      <c r="A1" s="142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9"/>
      <c r="O1" s="19"/>
      <c r="P1" s="19"/>
      <c r="Q1" s="19"/>
      <c r="R1" s="19"/>
      <c r="S1" s="19"/>
      <c r="T1" s="19"/>
      <c r="U1" s="19"/>
    </row>
    <row r="2" spans="1:21" s="20" customFormat="1" ht="59.25" customHeight="1" x14ac:dyDescent="0.3">
      <c r="A2" s="143" t="s">
        <v>130</v>
      </c>
      <c r="B2" s="143" t="s">
        <v>131</v>
      </c>
      <c r="C2" s="143"/>
      <c r="D2" s="143"/>
      <c r="E2" s="143"/>
      <c r="F2" s="143"/>
      <c r="G2" s="143"/>
      <c r="H2" s="143" t="s">
        <v>132</v>
      </c>
      <c r="I2" s="143"/>
      <c r="J2" s="143"/>
      <c r="K2" s="143"/>
      <c r="L2" s="143" t="s">
        <v>133</v>
      </c>
      <c r="M2" s="143"/>
    </row>
    <row r="3" spans="1:21" s="20" customFormat="1" ht="29.25" customHeight="1" x14ac:dyDescent="0.3">
      <c r="A3" s="143"/>
      <c r="B3" s="143" t="s">
        <v>134</v>
      </c>
      <c r="C3" s="143"/>
      <c r="D3" s="143" t="s">
        <v>135</v>
      </c>
      <c r="E3" s="143"/>
      <c r="F3" s="143" t="s">
        <v>136</v>
      </c>
      <c r="G3" s="143"/>
      <c r="H3" s="143" t="s">
        <v>135</v>
      </c>
      <c r="I3" s="143"/>
      <c r="J3" s="143" t="s">
        <v>136</v>
      </c>
      <c r="K3" s="143"/>
      <c r="L3" s="143"/>
      <c r="M3" s="143"/>
    </row>
    <row r="4" spans="1:21" s="20" customFormat="1" x14ac:dyDescent="0.3">
      <c r="A4" s="143"/>
      <c r="B4" s="21">
        <v>2017</v>
      </c>
      <c r="C4" s="21">
        <v>2018</v>
      </c>
      <c r="D4" s="55">
        <v>2017</v>
      </c>
      <c r="E4" s="55">
        <v>2018</v>
      </c>
      <c r="F4" s="55">
        <v>2017</v>
      </c>
      <c r="G4" s="55">
        <v>2018</v>
      </c>
      <c r="H4" s="55">
        <v>2017</v>
      </c>
      <c r="I4" s="55">
        <v>2018</v>
      </c>
      <c r="J4" s="55">
        <v>2017</v>
      </c>
      <c r="K4" s="55">
        <v>2018</v>
      </c>
      <c r="L4" s="55">
        <v>2017</v>
      </c>
      <c r="M4" s="55">
        <v>2018</v>
      </c>
    </row>
    <row r="5" spans="1:21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</row>
    <row r="6" spans="1:21" ht="41.4" x14ac:dyDescent="0.3">
      <c r="A6" s="34" t="s">
        <v>138</v>
      </c>
      <c r="B6" s="36">
        <f>10323-D6</f>
        <v>9979</v>
      </c>
      <c r="C6" s="36">
        <f>10470-E6</f>
        <v>10251</v>
      </c>
      <c r="D6" s="36">
        <v>344</v>
      </c>
      <c r="E6" s="58">
        <v>219</v>
      </c>
      <c r="F6" s="36"/>
      <c r="G6" s="36"/>
      <c r="H6" s="36">
        <f t="shared" ref="H6:I8" si="0">L6/D6</f>
        <v>60</v>
      </c>
      <c r="I6" s="36">
        <f t="shared" si="0"/>
        <v>47.625570776255707</v>
      </c>
      <c r="J6" s="36"/>
      <c r="K6" s="36"/>
      <c r="L6" s="36">
        <v>20640</v>
      </c>
      <c r="M6" s="62">
        <v>10430</v>
      </c>
    </row>
    <row r="7" spans="1:21" ht="51" customHeight="1" x14ac:dyDescent="0.3">
      <c r="A7" s="34" t="s">
        <v>137</v>
      </c>
      <c r="B7" s="36">
        <f>3813-D7</f>
        <v>2631</v>
      </c>
      <c r="C7" s="58">
        <f>3813-E7</f>
        <v>2622</v>
      </c>
      <c r="D7" s="36">
        <v>1182</v>
      </c>
      <c r="E7" s="36">
        <v>1191</v>
      </c>
      <c r="F7" s="36"/>
      <c r="G7" s="36"/>
      <c r="H7" s="37">
        <f t="shared" si="0"/>
        <v>150.09306260575295</v>
      </c>
      <c r="I7" s="37">
        <f t="shared" si="0"/>
        <v>121.02434928631402</v>
      </c>
      <c r="J7" s="36"/>
      <c r="K7" s="36"/>
      <c r="L7" s="36">
        <v>177410</v>
      </c>
      <c r="M7" s="62">
        <v>144140</v>
      </c>
    </row>
    <row r="8" spans="1:21" ht="92.25" customHeight="1" x14ac:dyDescent="0.3">
      <c r="A8" s="34" t="s">
        <v>139</v>
      </c>
      <c r="B8" s="36">
        <f>79949-D8</f>
        <v>77105</v>
      </c>
      <c r="C8" s="36">
        <f>87857-E8</f>
        <v>85432</v>
      </c>
      <c r="D8" s="36">
        <f>4429-F10-D7-D6</f>
        <v>2844</v>
      </c>
      <c r="E8" s="36">
        <f>3835-E7-E6</f>
        <v>2425</v>
      </c>
      <c r="F8" s="36"/>
      <c r="G8" s="36"/>
      <c r="H8" s="51">
        <f t="shared" si="0"/>
        <v>329.89132208157525</v>
      </c>
      <c r="I8" s="51">
        <f t="shared" si="0"/>
        <v>539.39491546391753</v>
      </c>
      <c r="J8" s="36"/>
      <c r="K8" s="36"/>
      <c r="L8" s="37">
        <v>938210.92</v>
      </c>
      <c r="M8" s="63">
        <v>1308032.67</v>
      </c>
    </row>
    <row r="9" spans="1:21" ht="180.75" customHeight="1" x14ac:dyDescent="0.3">
      <c r="A9" s="34" t="s">
        <v>140</v>
      </c>
      <c r="B9" s="36">
        <v>457</v>
      </c>
      <c r="C9" s="36">
        <v>464</v>
      </c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21" ht="177.75" customHeight="1" x14ac:dyDescent="0.3">
      <c r="A10" s="35" t="s">
        <v>206</v>
      </c>
      <c r="B10" s="36"/>
      <c r="C10" s="36"/>
      <c r="D10" s="36"/>
      <c r="E10" s="36"/>
      <c r="F10" s="36">
        <v>59</v>
      </c>
      <c r="G10" s="36">
        <v>58</v>
      </c>
      <c r="H10" s="36"/>
      <c r="I10" s="36"/>
      <c r="J10" s="36">
        <f>L10/F10</f>
        <v>12287.796610169491</v>
      </c>
      <c r="K10" s="36">
        <f>M10/G10</f>
        <v>13834.608103448276</v>
      </c>
      <c r="L10" s="37">
        <v>724980</v>
      </c>
      <c r="M10" s="61">
        <v>802407.27</v>
      </c>
    </row>
  </sheetData>
  <mergeCells count="10">
    <mergeCell ref="L2:M3"/>
    <mergeCell ref="A2:A4"/>
    <mergeCell ref="A1:M1"/>
    <mergeCell ref="B2:G2"/>
    <mergeCell ref="H2:K2"/>
    <mergeCell ref="B3:C3"/>
    <mergeCell ref="D3:E3"/>
    <mergeCell ref="F3:G3"/>
    <mergeCell ref="H3:I3"/>
    <mergeCell ref="J3:K3"/>
  </mergeCells>
  <pageMargins left="0.70866141732283472" right="0.31496062992125984" top="0.35433070866141736" bottom="0.39370078740157483" header="0.11811023622047245" footer="0.1181102362204724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4" zoomScaleNormal="100" workbookViewId="0">
      <selection activeCell="U36" sqref="U36:Z36"/>
    </sheetView>
  </sheetViews>
  <sheetFormatPr defaultRowHeight="14.4" x14ac:dyDescent="0.3"/>
  <cols>
    <col min="1" max="36" width="3.44140625" customWidth="1"/>
  </cols>
  <sheetData>
    <row r="1" spans="1:32" x14ac:dyDescent="0.3">
      <c r="A1" t="s">
        <v>141</v>
      </c>
    </row>
    <row r="2" spans="1:32" x14ac:dyDescent="0.3">
      <c r="A2" s="145" t="s">
        <v>108</v>
      </c>
      <c r="B2" s="145"/>
      <c r="C2" s="145" t="s">
        <v>142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 t="s">
        <v>143</v>
      </c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</row>
    <row r="3" spans="1:32" x14ac:dyDescent="0.3">
      <c r="A3" s="145">
        <v>1</v>
      </c>
      <c r="B3" s="145"/>
      <c r="C3" s="145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>
        <v>3</v>
      </c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</row>
    <row r="4" spans="1:32" x14ac:dyDescent="0.3">
      <c r="A4" t="s">
        <v>144</v>
      </c>
    </row>
    <row r="5" spans="1:32" s="23" customFormat="1" ht="45" customHeight="1" x14ac:dyDescent="0.3">
      <c r="A5" s="160" t="s">
        <v>108</v>
      </c>
      <c r="B5" s="160"/>
      <c r="C5" s="161" t="s">
        <v>109</v>
      </c>
      <c r="D5" s="162"/>
      <c r="E5" s="162"/>
      <c r="F5" s="162"/>
      <c r="G5" s="162"/>
      <c r="H5" s="162"/>
      <c r="I5" s="162"/>
      <c r="J5" s="162"/>
      <c r="K5" s="162"/>
      <c r="L5" s="163"/>
      <c r="M5" s="160" t="s">
        <v>145</v>
      </c>
      <c r="N5" s="160"/>
      <c r="O5" s="160"/>
      <c r="P5" s="160"/>
      <c r="Q5" s="160" t="s">
        <v>146</v>
      </c>
      <c r="R5" s="160"/>
      <c r="S5" s="160"/>
      <c r="T5" s="160"/>
      <c r="U5" s="160" t="s">
        <v>147</v>
      </c>
      <c r="V5" s="160"/>
      <c r="W5" s="160"/>
      <c r="X5" s="160" t="s">
        <v>148</v>
      </c>
      <c r="Y5" s="160"/>
      <c r="Z5" s="160"/>
    </row>
    <row r="6" spans="1:32" x14ac:dyDescent="0.3">
      <c r="A6" s="145">
        <v>1</v>
      </c>
      <c r="B6" s="145"/>
      <c r="C6" s="145">
        <v>2</v>
      </c>
      <c r="D6" s="145"/>
      <c r="E6" s="145"/>
      <c r="F6" s="145"/>
      <c r="G6" s="145"/>
      <c r="H6" s="145"/>
      <c r="I6" s="145"/>
      <c r="J6" s="145"/>
      <c r="K6" s="145"/>
      <c r="L6" s="145"/>
      <c r="M6" s="145">
        <v>3</v>
      </c>
      <c r="N6" s="145"/>
      <c r="O6" s="145"/>
      <c r="P6" s="145"/>
      <c r="Q6" s="145">
        <v>4</v>
      </c>
      <c r="R6" s="145"/>
      <c r="S6" s="145"/>
      <c r="T6" s="145"/>
      <c r="U6" s="145">
        <v>5</v>
      </c>
      <c r="V6" s="145"/>
      <c r="W6" s="145"/>
      <c r="X6" s="145">
        <v>6</v>
      </c>
      <c r="Y6" s="145"/>
      <c r="Z6" s="145"/>
      <c r="AA6" s="24"/>
      <c r="AB6" s="24"/>
      <c r="AC6" s="24"/>
      <c r="AD6" s="24"/>
      <c r="AE6" s="24"/>
      <c r="AF6" s="24"/>
    </row>
    <row r="7" spans="1:32" x14ac:dyDescent="0.3">
      <c r="A7" s="152" t="s">
        <v>149</v>
      </c>
      <c r="B7" s="152"/>
      <c r="C7" s="152" t="s">
        <v>150</v>
      </c>
      <c r="D7" s="152"/>
      <c r="E7" s="152"/>
      <c r="F7" s="152"/>
      <c r="G7" s="152"/>
      <c r="H7" s="152"/>
      <c r="I7" s="152"/>
      <c r="J7" s="152"/>
      <c r="K7" s="152"/>
      <c r="L7" s="152"/>
      <c r="M7" s="145" t="s">
        <v>92</v>
      </c>
      <c r="N7" s="145"/>
      <c r="O7" s="145"/>
      <c r="P7" s="145"/>
      <c r="Q7" s="157">
        <v>11083.09</v>
      </c>
      <c r="R7" s="158"/>
      <c r="S7" s="158"/>
      <c r="T7" s="159"/>
      <c r="U7" s="145" t="s">
        <v>92</v>
      </c>
      <c r="V7" s="145"/>
      <c r="W7" s="145"/>
      <c r="X7" s="145"/>
      <c r="Y7" s="145"/>
      <c r="Z7" s="145"/>
    </row>
    <row r="8" spans="1:32" x14ac:dyDescent="0.3">
      <c r="A8" s="152" t="s">
        <v>151</v>
      </c>
      <c r="B8" s="152"/>
      <c r="C8" s="152" t="s">
        <v>152</v>
      </c>
      <c r="D8" s="152"/>
      <c r="E8" s="152"/>
      <c r="F8" s="152"/>
      <c r="G8" s="152"/>
      <c r="H8" s="152"/>
      <c r="I8" s="152"/>
      <c r="J8" s="152"/>
      <c r="K8" s="152"/>
      <c r="L8" s="152"/>
      <c r="M8" s="147">
        <f>M10+M11+M12+M13</f>
        <v>93092430.090000004</v>
      </c>
      <c r="N8" s="147"/>
      <c r="O8" s="147"/>
      <c r="P8" s="147"/>
      <c r="Q8" s="147">
        <f>Q10+Q11+Q12+Q13</f>
        <v>93092430.090000004</v>
      </c>
      <c r="R8" s="147"/>
      <c r="S8" s="147"/>
      <c r="T8" s="147"/>
      <c r="U8" s="145">
        <v>100</v>
      </c>
      <c r="V8" s="145"/>
      <c r="W8" s="145"/>
      <c r="X8" s="145"/>
      <c r="Y8" s="145"/>
      <c r="Z8" s="145"/>
    </row>
    <row r="9" spans="1:32" x14ac:dyDescent="0.3">
      <c r="A9" s="148" t="s">
        <v>122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50"/>
    </row>
    <row r="10" spans="1:32" x14ac:dyDescent="0.3">
      <c r="A10" s="148" t="s">
        <v>153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50"/>
      <c r="M10" s="147">
        <v>77199755.040000007</v>
      </c>
      <c r="N10" s="147"/>
      <c r="O10" s="147"/>
      <c r="P10" s="147"/>
      <c r="Q10" s="147">
        <f>M10</f>
        <v>77199755.040000007</v>
      </c>
      <c r="R10" s="147"/>
      <c r="S10" s="147"/>
      <c r="T10" s="147"/>
      <c r="U10" s="145">
        <v>100</v>
      </c>
      <c r="V10" s="145"/>
      <c r="W10" s="145"/>
      <c r="X10" s="145"/>
      <c r="Y10" s="145"/>
      <c r="Z10" s="145"/>
    </row>
    <row r="11" spans="1:32" x14ac:dyDescent="0.3">
      <c r="A11" s="148" t="s">
        <v>154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50"/>
      <c r="M11" s="147">
        <f>2284956.19-11083.09</f>
        <v>2273873.1</v>
      </c>
      <c r="N11" s="147"/>
      <c r="O11" s="147"/>
      <c r="P11" s="147"/>
      <c r="Q11" s="147">
        <f t="shared" ref="Q11:Q13" si="0">M11</f>
        <v>2273873.1</v>
      </c>
      <c r="R11" s="147"/>
      <c r="S11" s="147"/>
      <c r="T11" s="147"/>
      <c r="U11" s="156">
        <f>Q11/M11*100</f>
        <v>100</v>
      </c>
      <c r="V11" s="156"/>
      <c r="W11" s="156"/>
      <c r="X11" s="145"/>
      <c r="Y11" s="145"/>
      <c r="Z11" s="145"/>
    </row>
    <row r="12" spans="1:32" x14ac:dyDescent="0.3">
      <c r="A12" s="148" t="s">
        <v>155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  <c r="M12" s="147">
        <v>10643399.949999999</v>
      </c>
      <c r="N12" s="147"/>
      <c r="O12" s="147"/>
      <c r="P12" s="147"/>
      <c r="Q12" s="147">
        <f t="shared" si="0"/>
        <v>10643399.949999999</v>
      </c>
      <c r="R12" s="147"/>
      <c r="S12" s="147"/>
      <c r="T12" s="147"/>
      <c r="U12" s="145">
        <v>100</v>
      </c>
      <c r="V12" s="145"/>
      <c r="W12" s="145"/>
      <c r="X12" s="145"/>
      <c r="Y12" s="145"/>
      <c r="Z12" s="145"/>
    </row>
    <row r="13" spans="1:32" x14ac:dyDescent="0.3">
      <c r="A13" s="148" t="s">
        <v>156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M13" s="147">
        <v>2975402</v>
      </c>
      <c r="N13" s="147"/>
      <c r="O13" s="147"/>
      <c r="P13" s="147"/>
      <c r="Q13" s="147">
        <f t="shared" si="0"/>
        <v>2975402</v>
      </c>
      <c r="R13" s="147"/>
      <c r="S13" s="147"/>
      <c r="T13" s="147"/>
      <c r="U13" s="156">
        <f>Q13/M13*100</f>
        <v>100</v>
      </c>
      <c r="V13" s="156"/>
      <c r="W13" s="156"/>
      <c r="X13" s="145"/>
      <c r="Y13" s="145"/>
      <c r="Z13" s="145"/>
    </row>
    <row r="14" spans="1:32" x14ac:dyDescent="0.3">
      <c r="A14" s="152" t="s">
        <v>157</v>
      </c>
      <c r="B14" s="152"/>
      <c r="C14" s="152" t="s">
        <v>158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47">
        <f>M16+M17+M18+M19</f>
        <v>93092430.090000004</v>
      </c>
      <c r="N14" s="147"/>
      <c r="O14" s="147"/>
      <c r="P14" s="147"/>
      <c r="Q14" s="147">
        <f>Q16+Q17+Q18+Q19</f>
        <v>92364171.860000014</v>
      </c>
      <c r="R14" s="147"/>
      <c r="S14" s="147"/>
      <c r="T14" s="147"/>
      <c r="U14" s="145">
        <v>100</v>
      </c>
      <c r="V14" s="145"/>
      <c r="W14" s="145"/>
      <c r="X14" s="145"/>
      <c r="Y14" s="145"/>
      <c r="Z14" s="145"/>
    </row>
    <row r="15" spans="1:32" x14ac:dyDescent="0.3">
      <c r="A15" s="148" t="s">
        <v>122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50"/>
    </row>
    <row r="16" spans="1:32" x14ac:dyDescent="0.3">
      <c r="A16" s="148" t="s">
        <v>153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50"/>
      <c r="M16" s="147">
        <f>M10</f>
        <v>77199755.040000007</v>
      </c>
      <c r="N16" s="147"/>
      <c r="O16" s="147"/>
      <c r="P16" s="147"/>
      <c r="Q16" s="147">
        <f>M16</f>
        <v>77199755.040000007</v>
      </c>
      <c r="R16" s="147"/>
      <c r="S16" s="147"/>
      <c r="T16" s="147"/>
      <c r="U16" s="156">
        <f t="shared" ref="U16:U19" si="1">Q16/M16*100</f>
        <v>100</v>
      </c>
      <c r="V16" s="156"/>
      <c r="W16" s="156"/>
      <c r="X16" s="145"/>
      <c r="Y16" s="145"/>
      <c r="Z16" s="145"/>
    </row>
    <row r="17" spans="1:26" x14ac:dyDescent="0.3">
      <c r="A17" s="148" t="s">
        <v>154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50"/>
      <c r="M17" s="147">
        <f>M11</f>
        <v>2273873.1</v>
      </c>
      <c r="N17" s="147"/>
      <c r="O17" s="147"/>
      <c r="P17" s="147"/>
      <c r="Q17" s="147">
        <v>2155614.87</v>
      </c>
      <c r="R17" s="147"/>
      <c r="S17" s="147"/>
      <c r="T17" s="147"/>
      <c r="U17" s="156">
        <f t="shared" si="1"/>
        <v>94.799259905928793</v>
      </c>
      <c r="V17" s="156"/>
      <c r="W17" s="156"/>
      <c r="X17" s="145"/>
      <c r="Y17" s="145"/>
      <c r="Z17" s="145"/>
    </row>
    <row r="18" spans="1:26" x14ac:dyDescent="0.3">
      <c r="A18" s="148" t="s">
        <v>155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50"/>
      <c r="M18" s="147">
        <f>M12</f>
        <v>10643399.949999999</v>
      </c>
      <c r="N18" s="147"/>
      <c r="O18" s="147"/>
      <c r="P18" s="147"/>
      <c r="Q18" s="147">
        <f>M18</f>
        <v>10643399.949999999</v>
      </c>
      <c r="R18" s="147"/>
      <c r="S18" s="147"/>
      <c r="T18" s="147"/>
      <c r="U18" s="156">
        <f t="shared" si="1"/>
        <v>100</v>
      </c>
      <c r="V18" s="156"/>
      <c r="W18" s="156"/>
      <c r="X18" s="145"/>
      <c r="Y18" s="145"/>
      <c r="Z18" s="145"/>
    </row>
    <row r="19" spans="1:26" x14ac:dyDescent="0.3">
      <c r="A19" s="148" t="s">
        <v>156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50"/>
      <c r="M19" s="147">
        <f>M13</f>
        <v>2975402</v>
      </c>
      <c r="N19" s="147"/>
      <c r="O19" s="147"/>
      <c r="P19" s="147"/>
      <c r="Q19" s="147">
        <v>2365402</v>
      </c>
      <c r="R19" s="147"/>
      <c r="S19" s="147"/>
      <c r="T19" s="147"/>
      <c r="U19" s="156">
        <f t="shared" si="1"/>
        <v>79.498568596781212</v>
      </c>
      <c r="V19" s="156"/>
      <c r="W19" s="156"/>
      <c r="X19" s="145"/>
      <c r="Y19" s="145"/>
      <c r="Z19" s="145"/>
    </row>
    <row r="20" spans="1:26" x14ac:dyDescent="0.3">
      <c r="A20" s="152" t="s">
        <v>159</v>
      </c>
      <c r="B20" s="152"/>
      <c r="C20" s="152" t="s">
        <v>160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45" t="s">
        <v>92</v>
      </c>
      <c r="N20" s="145"/>
      <c r="O20" s="145"/>
      <c r="P20" s="145"/>
      <c r="Q20" s="157">
        <f>Q7+Q8-Q14</f>
        <v>739341.31999999285</v>
      </c>
      <c r="R20" s="158"/>
      <c r="S20" s="158"/>
      <c r="T20" s="159"/>
      <c r="U20" s="145" t="s">
        <v>92</v>
      </c>
      <c r="V20" s="145"/>
      <c r="W20" s="145"/>
      <c r="X20" s="145"/>
      <c r="Y20" s="145"/>
      <c r="Z20" s="145"/>
    </row>
    <row r="21" spans="1:26" x14ac:dyDescent="0.3">
      <c r="A21" s="148" t="s">
        <v>118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</row>
    <row r="22" spans="1:26" ht="30" customHeight="1" x14ac:dyDescent="0.3">
      <c r="A22" s="152" t="s">
        <v>161</v>
      </c>
      <c r="B22" s="152"/>
      <c r="C22" s="153" t="s">
        <v>162</v>
      </c>
      <c r="D22" s="154"/>
      <c r="E22" s="154"/>
      <c r="F22" s="154"/>
      <c r="G22" s="154"/>
      <c r="H22" s="154"/>
      <c r="I22" s="154"/>
      <c r="J22" s="154"/>
      <c r="K22" s="154"/>
      <c r="L22" s="155"/>
      <c r="M22" s="145">
        <v>0</v>
      </c>
      <c r="N22" s="145"/>
      <c r="O22" s="145"/>
      <c r="P22" s="145"/>
      <c r="Q22" s="145">
        <v>0</v>
      </c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3">
      <c r="A23" s="148" t="s">
        <v>122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50"/>
    </row>
    <row r="24" spans="1:26" ht="20.25" customHeight="1" x14ac:dyDescent="0.3">
      <c r="A24" s="151" t="s">
        <v>163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</row>
    <row r="25" spans="1:26" ht="99.75" customHeight="1" x14ac:dyDescent="0.3">
      <c r="A25" s="143" t="s">
        <v>164</v>
      </c>
      <c r="B25" s="143"/>
      <c r="C25" s="143"/>
      <c r="D25" s="143"/>
      <c r="E25" s="143"/>
      <c r="F25" s="143"/>
      <c r="G25" s="143"/>
      <c r="H25" s="143"/>
      <c r="I25" s="143" t="s">
        <v>165</v>
      </c>
      <c r="J25" s="143"/>
      <c r="K25" s="143"/>
      <c r="L25" s="143"/>
      <c r="M25" s="143"/>
      <c r="N25" s="143"/>
      <c r="O25" s="143"/>
      <c r="P25" s="143"/>
      <c r="Q25" s="143" t="s">
        <v>166</v>
      </c>
      <c r="R25" s="143"/>
      <c r="S25" s="143"/>
      <c r="T25" s="143"/>
      <c r="U25" s="143"/>
      <c r="V25" s="143"/>
      <c r="W25" s="143"/>
      <c r="X25" s="143"/>
      <c r="Y25" s="143"/>
      <c r="Z25" s="143"/>
    </row>
    <row r="26" spans="1:26" s="24" customFormat="1" x14ac:dyDescent="0.3">
      <c r="A26" s="143">
        <v>2017</v>
      </c>
      <c r="B26" s="143"/>
      <c r="C26" s="143"/>
      <c r="D26" s="143"/>
      <c r="E26" s="143">
        <v>2018</v>
      </c>
      <c r="F26" s="143"/>
      <c r="G26" s="143"/>
      <c r="H26" s="143"/>
      <c r="I26" s="143">
        <v>2017</v>
      </c>
      <c r="J26" s="143"/>
      <c r="K26" s="143"/>
      <c r="L26" s="143"/>
      <c r="M26" s="143">
        <v>2018</v>
      </c>
      <c r="N26" s="143"/>
      <c r="O26" s="143"/>
      <c r="P26" s="143"/>
      <c r="Q26" s="143">
        <v>2017</v>
      </c>
      <c r="R26" s="143"/>
      <c r="S26" s="143"/>
      <c r="T26" s="143"/>
      <c r="U26" s="143"/>
      <c r="V26" s="143">
        <v>2018</v>
      </c>
      <c r="W26" s="143"/>
      <c r="X26" s="143"/>
      <c r="Y26" s="143"/>
      <c r="Z26" s="143"/>
    </row>
    <row r="27" spans="1:26" x14ac:dyDescent="0.3">
      <c r="A27" s="147">
        <v>63294788</v>
      </c>
      <c r="B27" s="147"/>
      <c r="C27" s="147"/>
      <c r="D27" s="147"/>
      <c r="E27" s="147">
        <f>M10</f>
        <v>77199755.040000007</v>
      </c>
      <c r="F27" s="147"/>
      <c r="G27" s="147"/>
      <c r="H27" s="147"/>
      <c r="I27" s="147">
        <v>2415992</v>
      </c>
      <c r="J27" s="147"/>
      <c r="K27" s="147"/>
      <c r="L27" s="147"/>
      <c r="M27" s="147">
        <f>M12</f>
        <v>10643399.949999999</v>
      </c>
      <c r="N27" s="147"/>
      <c r="O27" s="147"/>
      <c r="P27" s="147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3">
      <c r="A28" t="s">
        <v>167</v>
      </c>
    </row>
    <row r="29" spans="1:26" x14ac:dyDescent="0.3">
      <c r="A29" s="145" t="s">
        <v>168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3">
      <c r="A30" s="145">
        <v>2017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>
        <v>2018</v>
      </c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3">
      <c r="A31" s="145">
        <v>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>
        <v>2</v>
      </c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x14ac:dyDescent="0.3">
      <c r="A32" s="145">
        <v>0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>
        <v>0</v>
      </c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x14ac:dyDescent="0.3">
      <c r="A33" t="s">
        <v>169</v>
      </c>
    </row>
    <row r="34" spans="1:26" x14ac:dyDescent="0.3">
      <c r="A34" s="144" t="s">
        <v>108</v>
      </c>
      <c r="B34" s="144"/>
      <c r="C34" s="144" t="s">
        <v>170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5" t="s">
        <v>171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3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5">
        <v>2016</v>
      </c>
      <c r="P35" s="145"/>
      <c r="Q35" s="145"/>
      <c r="R35" s="145"/>
      <c r="S35" s="145"/>
      <c r="T35" s="145"/>
      <c r="U35" s="145">
        <v>2017</v>
      </c>
      <c r="V35" s="145"/>
      <c r="W35" s="145"/>
      <c r="X35" s="145"/>
      <c r="Y35" s="145"/>
      <c r="Z35" s="145"/>
    </row>
    <row r="36" spans="1:26" x14ac:dyDescent="0.3">
      <c r="A36" s="145">
        <v>1</v>
      </c>
      <c r="B36" s="145"/>
      <c r="C36" s="145">
        <v>2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>
        <v>3</v>
      </c>
      <c r="P36" s="145"/>
      <c r="Q36" s="145"/>
      <c r="R36" s="145"/>
      <c r="S36" s="145"/>
      <c r="T36" s="145"/>
      <c r="U36" s="145">
        <v>4</v>
      </c>
      <c r="V36" s="145"/>
      <c r="W36" s="145"/>
      <c r="X36" s="145"/>
      <c r="Y36" s="145"/>
      <c r="Z36" s="145"/>
    </row>
  </sheetData>
  <mergeCells count="124">
    <mergeCell ref="A2:B2"/>
    <mergeCell ref="A3:B3"/>
    <mergeCell ref="C2:N2"/>
    <mergeCell ref="C3:N3"/>
    <mergeCell ref="O2:Z2"/>
    <mergeCell ref="O3:Z3"/>
    <mergeCell ref="A11:L11"/>
    <mergeCell ref="A12:L12"/>
    <mergeCell ref="A13:L13"/>
    <mergeCell ref="M11:P11"/>
    <mergeCell ref="M12:P12"/>
    <mergeCell ref="A5:B5"/>
    <mergeCell ref="A6:B6"/>
    <mergeCell ref="A7:B7"/>
    <mergeCell ref="A8:B8"/>
    <mergeCell ref="M5:P5"/>
    <mergeCell ref="M6:P6"/>
    <mergeCell ref="M7:P7"/>
    <mergeCell ref="M8:P8"/>
    <mergeCell ref="M10:P10"/>
    <mergeCell ref="Q12:T12"/>
    <mergeCell ref="Q13:T13"/>
    <mergeCell ref="X12:Z12"/>
    <mergeCell ref="X13:Z13"/>
    <mergeCell ref="U5:W5"/>
    <mergeCell ref="U6:W6"/>
    <mergeCell ref="U7:W7"/>
    <mergeCell ref="U8:W8"/>
    <mergeCell ref="U10:W10"/>
    <mergeCell ref="U11:W11"/>
    <mergeCell ref="U12:W12"/>
    <mergeCell ref="X5:Z5"/>
    <mergeCell ref="X6:Z6"/>
    <mergeCell ref="X7:Z7"/>
    <mergeCell ref="X8:Z8"/>
    <mergeCell ref="X10:Z10"/>
    <mergeCell ref="X11:Z11"/>
    <mergeCell ref="A9:Z9"/>
    <mergeCell ref="A10:L10"/>
    <mergeCell ref="U13:W13"/>
    <mergeCell ref="Q5:T5"/>
    <mergeCell ref="Q6:T6"/>
    <mergeCell ref="Q7:T7"/>
    <mergeCell ref="Q8:T8"/>
    <mergeCell ref="Q10:T10"/>
    <mergeCell ref="Q11:T11"/>
    <mergeCell ref="A15:Z15"/>
    <mergeCell ref="A16:L16"/>
    <mergeCell ref="M16:P16"/>
    <mergeCell ref="Q16:T16"/>
    <mergeCell ref="U16:W16"/>
    <mergeCell ref="X16:Z16"/>
    <mergeCell ref="A14:B14"/>
    <mergeCell ref="C14:L14"/>
    <mergeCell ref="M14:P14"/>
    <mergeCell ref="Q14:T14"/>
    <mergeCell ref="U14:W14"/>
    <mergeCell ref="X14:Z14"/>
    <mergeCell ref="M13:P13"/>
    <mergeCell ref="C5:L5"/>
    <mergeCell ref="C6:L6"/>
    <mergeCell ref="C7:L7"/>
    <mergeCell ref="C8:L8"/>
    <mergeCell ref="A17:L17"/>
    <mergeCell ref="M17:P17"/>
    <mergeCell ref="Q17:T17"/>
    <mergeCell ref="U17:W17"/>
    <mergeCell ref="X17:Z17"/>
    <mergeCell ref="A18:L18"/>
    <mergeCell ref="M18:P18"/>
    <mergeCell ref="Q18:T18"/>
    <mergeCell ref="U18:W18"/>
    <mergeCell ref="X18:Z18"/>
    <mergeCell ref="A19:L19"/>
    <mergeCell ref="M19:P19"/>
    <mergeCell ref="Q19:T19"/>
    <mergeCell ref="U19:W19"/>
    <mergeCell ref="X19:Z19"/>
    <mergeCell ref="A20:B20"/>
    <mergeCell ref="C20:L20"/>
    <mergeCell ref="M20:P20"/>
    <mergeCell ref="Q20:T20"/>
    <mergeCell ref="U20:W20"/>
    <mergeCell ref="A23:Z23"/>
    <mergeCell ref="A24:Z24"/>
    <mergeCell ref="A25:H25"/>
    <mergeCell ref="I25:P25"/>
    <mergeCell ref="Q25:Z25"/>
    <mergeCell ref="X20:Z20"/>
    <mergeCell ref="A21:Z21"/>
    <mergeCell ref="M22:P22"/>
    <mergeCell ref="Q22:T22"/>
    <mergeCell ref="U22:W22"/>
    <mergeCell ref="X22:Z22"/>
    <mergeCell ref="A22:B22"/>
    <mergeCell ref="C22:L22"/>
    <mergeCell ref="Q26:U26"/>
    <mergeCell ref="Q27:U27"/>
    <mergeCell ref="V26:Z26"/>
    <mergeCell ref="V27:Z27"/>
    <mergeCell ref="A29:Z29"/>
    <mergeCell ref="A30:M30"/>
    <mergeCell ref="N30:Z30"/>
    <mergeCell ref="A26:D26"/>
    <mergeCell ref="A27:D27"/>
    <mergeCell ref="E26:H26"/>
    <mergeCell ref="I26:L26"/>
    <mergeCell ref="M26:P26"/>
    <mergeCell ref="E27:H27"/>
    <mergeCell ref="I27:L27"/>
    <mergeCell ref="M27:P27"/>
    <mergeCell ref="A34:B35"/>
    <mergeCell ref="O35:T35"/>
    <mergeCell ref="U35:Z35"/>
    <mergeCell ref="A36:B36"/>
    <mergeCell ref="C36:N36"/>
    <mergeCell ref="O36:T36"/>
    <mergeCell ref="U36:Z36"/>
    <mergeCell ref="A31:M31"/>
    <mergeCell ref="N31:Z31"/>
    <mergeCell ref="A32:M32"/>
    <mergeCell ref="N32:Z32"/>
    <mergeCell ref="O34:Z34"/>
    <mergeCell ref="C34:N35"/>
  </mergeCells>
  <pageMargins left="0.70866141732283472" right="0.51181102362204722" top="0.35433070866141736" bottom="0.35433070866141736" header="0.19685039370078741" footer="0.11811023622047245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5" zoomScaleNormal="100" zoomScaleSheetLayoutView="115" workbookViewId="0">
      <selection activeCell="M10" sqref="M10"/>
    </sheetView>
  </sheetViews>
  <sheetFormatPr defaultColWidth="9.109375" defaultRowHeight="14.4" x14ac:dyDescent="0.3"/>
  <cols>
    <col min="1" max="1" width="21.33203125" style="25" customWidth="1"/>
    <col min="2" max="2" width="6" style="26" customWidth="1"/>
    <col min="3" max="4" width="11.5546875" style="25" bestFit="1" customWidth="1"/>
    <col min="5" max="5" width="9.88671875" style="25" customWidth="1"/>
    <col min="6" max="6" width="10.33203125" style="25" customWidth="1"/>
    <col min="7" max="7" width="11.44140625" style="25" bestFit="1" customWidth="1"/>
    <col min="8" max="8" width="11.44140625" style="25" customWidth="1"/>
    <col min="9" max="16384" width="9.109375" style="25"/>
  </cols>
  <sheetData>
    <row r="1" spans="1:8" x14ac:dyDescent="0.3">
      <c r="A1" s="25" t="s">
        <v>172</v>
      </c>
    </row>
    <row r="2" spans="1:8" ht="32.25" customHeight="1" x14ac:dyDescent="0.3">
      <c r="A2" s="97" t="s">
        <v>173</v>
      </c>
      <c r="B2" s="97" t="s">
        <v>110</v>
      </c>
      <c r="C2" s="97" t="s">
        <v>174</v>
      </c>
      <c r="D2" s="97"/>
      <c r="E2" s="97" t="s">
        <v>178</v>
      </c>
      <c r="F2" s="97"/>
      <c r="G2" s="97" t="s">
        <v>177</v>
      </c>
      <c r="H2" s="97"/>
    </row>
    <row r="3" spans="1:8" ht="48" customHeight="1" x14ac:dyDescent="0.3">
      <c r="A3" s="97"/>
      <c r="B3" s="97"/>
      <c r="C3" s="7" t="s">
        <v>175</v>
      </c>
      <c r="D3" s="7" t="s">
        <v>176</v>
      </c>
      <c r="E3" s="7" t="s">
        <v>175</v>
      </c>
      <c r="F3" s="7" t="s">
        <v>176</v>
      </c>
      <c r="G3" s="7" t="s">
        <v>175</v>
      </c>
      <c r="H3" s="7" t="s">
        <v>176</v>
      </c>
    </row>
    <row r="4" spans="1:8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 ht="82.8" x14ac:dyDescent="0.3">
      <c r="A5" s="11" t="s">
        <v>186</v>
      </c>
      <c r="B5" s="7" t="s">
        <v>115</v>
      </c>
      <c r="C5" s="57">
        <v>179201640.88</v>
      </c>
      <c r="D5" s="57">
        <v>179201640.88</v>
      </c>
      <c r="E5" s="57">
        <f>46159606.16+1177387.19</f>
        <v>47336993.349999994</v>
      </c>
      <c r="F5" s="57">
        <f>46872571.71+1580373.19</f>
        <v>48452944.899999999</v>
      </c>
      <c r="G5" s="57">
        <f t="shared" ref="G5:H7" si="0">C5+E5</f>
        <v>226538634.22999999</v>
      </c>
      <c r="H5" s="57">
        <f t="shared" si="0"/>
        <v>227654585.78</v>
      </c>
    </row>
    <row r="6" spans="1:8" ht="27.6" x14ac:dyDescent="0.3">
      <c r="A6" s="11" t="s">
        <v>179</v>
      </c>
      <c r="B6" s="7" t="s">
        <v>115</v>
      </c>
      <c r="C6" s="56">
        <v>12314595.67</v>
      </c>
      <c r="D6" s="56">
        <v>12314595.67</v>
      </c>
      <c r="E6" s="56">
        <v>1911235.82</v>
      </c>
      <c r="F6" s="56">
        <v>1911235.82</v>
      </c>
      <c r="G6" s="56">
        <f t="shared" si="0"/>
        <v>14225831.49</v>
      </c>
      <c r="H6" s="56">
        <f t="shared" si="0"/>
        <v>14225831.49</v>
      </c>
    </row>
    <row r="7" spans="1:8" ht="41.4" x14ac:dyDescent="0.3">
      <c r="A7" s="11" t="s">
        <v>180</v>
      </c>
      <c r="B7" s="7" t="s">
        <v>115</v>
      </c>
      <c r="C7" s="56">
        <v>9059603.6699999999</v>
      </c>
      <c r="D7" s="56">
        <v>9059603.6699999999</v>
      </c>
      <c r="E7" s="56"/>
      <c r="F7" s="56"/>
      <c r="G7" s="56">
        <f t="shared" si="0"/>
        <v>9059603.6699999999</v>
      </c>
      <c r="H7" s="56">
        <f t="shared" si="0"/>
        <v>9059603.6699999999</v>
      </c>
    </row>
    <row r="8" spans="1:8" ht="55.2" x14ac:dyDescent="0.3">
      <c r="A8" s="11" t="s">
        <v>192</v>
      </c>
      <c r="B8" s="7" t="s">
        <v>115</v>
      </c>
      <c r="C8" s="57">
        <v>179201640.88</v>
      </c>
      <c r="D8" s="57">
        <v>179201640.88</v>
      </c>
      <c r="E8" s="60">
        <v>46159606.159999996</v>
      </c>
      <c r="F8" s="60">
        <f>46872571.71</f>
        <v>46872571.710000001</v>
      </c>
      <c r="G8" s="41">
        <f t="shared" ref="G8:G9" si="1">C8+E8</f>
        <v>225361247.03999999</v>
      </c>
      <c r="H8" s="41">
        <f t="shared" ref="H8:H9" si="2">D8+F8</f>
        <v>226074212.59</v>
      </c>
    </row>
    <row r="9" spans="1:8" ht="69" x14ac:dyDescent="0.3">
      <c r="A9" s="11" t="s">
        <v>191</v>
      </c>
      <c r="B9" s="7" t="s">
        <v>115</v>
      </c>
      <c r="C9" s="41"/>
      <c r="D9" s="41"/>
      <c r="E9" s="56">
        <v>1177387.19</v>
      </c>
      <c r="F9" s="57">
        <f>1580373.19</f>
        <v>1580373.19</v>
      </c>
      <c r="G9" s="41">
        <f t="shared" si="1"/>
        <v>1177387.19</v>
      </c>
      <c r="H9" s="41">
        <f t="shared" si="2"/>
        <v>1580373.19</v>
      </c>
    </row>
    <row r="10" spans="1:8" ht="30" customHeight="1" x14ac:dyDescent="0.3">
      <c r="A10" s="11" t="s">
        <v>181</v>
      </c>
      <c r="B10" s="7" t="s">
        <v>115</v>
      </c>
      <c r="C10" s="38" t="s">
        <v>92</v>
      </c>
      <c r="D10" s="38" t="s">
        <v>92</v>
      </c>
      <c r="E10" s="60">
        <f>E8</f>
        <v>46159606.159999996</v>
      </c>
      <c r="F10" s="60">
        <f>F8</f>
        <v>46872571.710000001</v>
      </c>
      <c r="G10" s="56">
        <f>E10</f>
        <v>46159606.159999996</v>
      </c>
      <c r="H10" s="56">
        <f>F10</f>
        <v>46872571.710000001</v>
      </c>
    </row>
    <row r="11" spans="1:8" ht="89.25" customHeight="1" x14ac:dyDescent="0.3">
      <c r="A11" s="11" t="s">
        <v>182</v>
      </c>
      <c r="B11" s="7" t="s">
        <v>184</v>
      </c>
      <c r="C11" s="38">
        <v>5</v>
      </c>
      <c r="D11" s="38">
        <v>5</v>
      </c>
      <c r="E11" s="38" t="s">
        <v>92</v>
      </c>
      <c r="F11" s="38" t="s">
        <v>92</v>
      </c>
      <c r="G11" s="38">
        <v>5</v>
      </c>
      <c r="H11" s="38">
        <v>5</v>
      </c>
    </row>
    <row r="12" spans="1:8" ht="27.6" x14ac:dyDescent="0.3">
      <c r="A12" s="11" t="s">
        <v>179</v>
      </c>
      <c r="B12" s="7" t="s">
        <v>184</v>
      </c>
      <c r="C12" s="39"/>
      <c r="D12" s="39"/>
      <c r="E12" s="39"/>
      <c r="F12" s="39"/>
      <c r="G12" s="39"/>
      <c r="H12" s="39"/>
    </row>
    <row r="13" spans="1:8" ht="45" customHeight="1" x14ac:dyDescent="0.3">
      <c r="A13" s="11" t="s">
        <v>180</v>
      </c>
      <c r="B13" s="7" t="s">
        <v>184</v>
      </c>
      <c r="C13" s="36"/>
      <c r="D13" s="36"/>
      <c r="E13" s="36"/>
      <c r="F13" s="36"/>
      <c r="G13" s="36"/>
      <c r="H13" s="36"/>
    </row>
    <row r="14" spans="1:8" ht="92.25" customHeight="1" x14ac:dyDescent="0.3">
      <c r="A14" s="28" t="s">
        <v>183</v>
      </c>
      <c r="B14" s="27" t="s">
        <v>185</v>
      </c>
      <c r="C14" s="36">
        <v>3411.5</v>
      </c>
      <c r="D14" s="36">
        <v>3411.5</v>
      </c>
      <c r="E14" s="36"/>
      <c r="F14" s="36"/>
      <c r="G14" s="36">
        <v>3411.5</v>
      </c>
      <c r="H14" s="36">
        <f>2147.3+387+673.9+120.5+106.2</f>
        <v>3434.9</v>
      </c>
    </row>
    <row r="15" spans="1:8" ht="27.6" x14ac:dyDescent="0.3">
      <c r="A15" s="11" t="s">
        <v>179</v>
      </c>
      <c r="B15" s="27" t="s">
        <v>185</v>
      </c>
      <c r="C15" s="36">
        <v>189.8</v>
      </c>
      <c r="D15" s="36">
        <v>189.8</v>
      </c>
      <c r="E15" s="36"/>
      <c r="F15" s="36"/>
      <c r="G15" s="36">
        <v>189.8</v>
      </c>
      <c r="H15" s="36">
        <v>189.8</v>
      </c>
    </row>
    <row r="16" spans="1:8" ht="45.75" customHeight="1" x14ac:dyDescent="0.3">
      <c r="A16" s="11" t="s">
        <v>180</v>
      </c>
      <c r="B16" s="27" t="s">
        <v>185</v>
      </c>
      <c r="C16" s="36">
        <f>18.3+82.4+71.7+13.9+12.9</f>
        <v>199.20000000000002</v>
      </c>
      <c r="D16" s="36">
        <f>18.3+82.4+71.7+13.9+12.9</f>
        <v>199.20000000000002</v>
      </c>
      <c r="E16" s="36"/>
      <c r="F16" s="36"/>
      <c r="G16" s="36">
        <f>18.3+82.4+71.7+13.9+12.9</f>
        <v>199.20000000000002</v>
      </c>
      <c r="H16" s="36">
        <f>18.3+82.4+71.7+13.9+12.9</f>
        <v>199.20000000000002</v>
      </c>
    </row>
    <row r="17" spans="1:8" ht="14.25" customHeight="1" x14ac:dyDescent="0.3"/>
    <row r="18" spans="1:8" ht="26.25" customHeight="1" x14ac:dyDescent="0.3">
      <c r="A18" s="164" t="s">
        <v>187</v>
      </c>
      <c r="B18" s="164"/>
      <c r="C18" s="164"/>
      <c r="D18" s="164"/>
      <c r="E18" s="30"/>
      <c r="F18" s="165" t="s">
        <v>189</v>
      </c>
      <c r="G18" s="165"/>
      <c r="H18" s="165"/>
    </row>
    <row r="19" spans="1:8" x14ac:dyDescent="0.3">
      <c r="A19" s="29" t="s">
        <v>188</v>
      </c>
      <c r="B19" s="31"/>
      <c r="C19" s="30"/>
      <c r="D19" s="30"/>
      <c r="E19" s="30"/>
      <c r="F19" s="165" t="s">
        <v>190</v>
      </c>
      <c r="G19" s="165"/>
      <c r="H19" s="165"/>
    </row>
    <row r="20" spans="1:8" x14ac:dyDescent="0.3">
      <c r="A20" s="30"/>
      <c r="B20" s="31"/>
      <c r="C20" s="30"/>
      <c r="D20" s="30"/>
      <c r="E20" s="30"/>
      <c r="F20" s="30"/>
      <c r="G20" s="30"/>
      <c r="H20" s="30"/>
    </row>
  </sheetData>
  <mergeCells count="8">
    <mergeCell ref="A2:A3"/>
    <mergeCell ref="B2:B3"/>
    <mergeCell ref="A18:D18"/>
    <mergeCell ref="F18:H18"/>
    <mergeCell ref="F19:H19"/>
    <mergeCell ref="C2:D2"/>
    <mergeCell ref="E2:F2"/>
    <mergeCell ref="G2:H2"/>
  </mergeCells>
  <pageMargins left="0.70866141732283472" right="0.31496062992125984" top="0.35433070866141736" bottom="0.35433070866141736" header="0.19685039370078741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1.1-1.3</vt:lpstr>
      <vt:lpstr>1.4-1.6</vt:lpstr>
      <vt:lpstr>2.1-.2.2</vt:lpstr>
      <vt:lpstr>2.3</vt:lpstr>
      <vt:lpstr>2.4</vt:lpstr>
      <vt:lpstr>2.5</vt:lpstr>
      <vt:lpstr>2.6-2.10</vt:lpstr>
      <vt:lpstr>3</vt:lpstr>
      <vt:lpstr>'1.1-1.3'!Область_печати</vt:lpstr>
      <vt:lpstr>'2.3'!Область_печати</vt:lpstr>
      <vt:lpstr>'2.5'!Область_печати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2019-04-10T10:45:16Z</dcterms:modified>
</cp:coreProperties>
</file>